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345" windowWidth="15120" windowHeight="7770" tabRatio="596" activeTab="1"/>
  </bookViews>
  <sheets>
    <sheet name="калькуляция блюда" sheetId="6" r:id="rId1"/>
    <sheet name="меню" sheetId="8" r:id="rId2"/>
    <sheet name="потребность" sheetId="9" r:id="rId3"/>
    <sheet name="Лист1" sheetId="10" r:id="rId4"/>
  </sheets>
  <calcPr calcId="124519"/>
</workbook>
</file>

<file path=xl/calcChain.xml><?xml version="1.0" encoding="utf-8"?>
<calcChain xmlns="http://schemas.openxmlformats.org/spreadsheetml/2006/main">
  <c r="M5" i="10"/>
  <c r="N5" s="1"/>
  <c r="M6"/>
  <c r="N6" s="1"/>
  <c r="AK6" s="1"/>
  <c r="M4"/>
  <c r="N4" s="1"/>
  <c r="C57" i="8"/>
  <c r="C119"/>
  <c r="E119"/>
  <c r="F119"/>
  <c r="G119"/>
  <c r="H119"/>
  <c r="I119"/>
  <c r="J119"/>
  <c r="K119"/>
  <c r="C63"/>
  <c r="C37"/>
  <c r="C19"/>
  <c r="AF39" i="6"/>
  <c r="AU39" i="9"/>
  <c r="AT39"/>
  <c r="AP39"/>
  <c r="AK39"/>
  <c r="AI39"/>
  <c r="AG39"/>
  <c r="AH39" s="1"/>
  <c r="AX39" s="1"/>
  <c r="AG39" i="6"/>
  <c r="K92" i="8"/>
  <c r="J92"/>
  <c r="I92"/>
  <c r="H92"/>
  <c r="G92"/>
  <c r="F92"/>
  <c r="E92"/>
  <c r="E39" i="6"/>
  <c r="C92" i="8"/>
  <c r="AF5" i="10" l="1"/>
  <c r="AJ5"/>
  <c r="AB5"/>
  <c r="X5"/>
  <c r="T5"/>
  <c r="P5"/>
  <c r="AK5"/>
  <c r="AI5"/>
  <c r="AG5"/>
  <c r="AE5"/>
  <c r="AC5"/>
  <c r="AA5"/>
  <c r="Y5"/>
  <c r="W5"/>
  <c r="U5"/>
  <c r="S5"/>
  <c r="Q5"/>
  <c r="AL5"/>
  <c r="AH5"/>
  <c r="AD5"/>
  <c r="Z5"/>
  <c r="V5"/>
  <c r="R5"/>
  <c r="P6"/>
  <c r="T6"/>
  <c r="X6"/>
  <c r="AB6"/>
  <c r="AH6"/>
  <c r="AL6"/>
  <c r="O6"/>
  <c r="AF6"/>
  <c r="R6"/>
  <c r="V6"/>
  <c r="Z6"/>
  <c r="AD6"/>
  <c r="AJ6"/>
  <c r="Q6"/>
  <c r="S6"/>
  <c r="U6"/>
  <c r="W6"/>
  <c r="Y6"/>
  <c r="AA6"/>
  <c r="AC6"/>
  <c r="AE6"/>
  <c r="AG6"/>
  <c r="AI6"/>
  <c r="AA4"/>
  <c r="AI4"/>
  <c r="X4"/>
  <c r="O4"/>
  <c r="S4"/>
  <c r="AE4"/>
  <c r="W4"/>
  <c r="AF4"/>
  <c r="P4"/>
  <c r="O5"/>
  <c r="AK4"/>
  <c r="AG4"/>
  <c r="AC4"/>
  <c r="Y4"/>
  <c r="U4"/>
  <c r="Q4"/>
  <c r="AL4"/>
  <c r="AH4"/>
  <c r="AD4"/>
  <c r="Z4"/>
  <c r="V4"/>
  <c r="R4"/>
  <c r="T4"/>
  <c r="AB4"/>
  <c r="AJ4"/>
  <c r="AQ39" i="9"/>
  <c r="AY39"/>
  <c r="BB39"/>
  <c r="AM39"/>
  <c r="BF39"/>
  <c r="BD39"/>
  <c r="BA39"/>
  <c r="AN39"/>
  <c r="AS39"/>
  <c r="AW39"/>
  <c r="BC39"/>
  <c r="BE39"/>
  <c r="AL39"/>
  <c r="AR39"/>
  <c r="AV39"/>
  <c r="AZ39"/>
  <c r="AJ39"/>
  <c r="AO39"/>
  <c r="C39" i="6"/>
  <c r="O39"/>
  <c r="N39"/>
  <c r="M39"/>
  <c r="L39"/>
  <c r="K39"/>
  <c r="H39"/>
  <c r="AG38" i="9"/>
  <c r="AH38" s="1"/>
  <c r="AG37"/>
  <c r="AH37" s="1"/>
  <c r="AG36"/>
  <c r="AH36" s="1"/>
  <c r="AG35"/>
  <c r="AH35" s="1"/>
  <c r="AG34"/>
  <c r="AH34" s="1"/>
  <c r="AG33"/>
  <c r="AH33" s="1"/>
  <c r="AG32"/>
  <c r="AH32" s="1"/>
  <c r="AG31"/>
  <c r="AH31" s="1"/>
  <c r="AG30"/>
  <c r="AH30" s="1"/>
  <c r="AG29"/>
  <c r="AH29" s="1"/>
  <c r="AG28"/>
  <c r="AH28" s="1"/>
  <c r="AG27"/>
  <c r="AH27" s="1"/>
  <c r="AG26"/>
  <c r="AH26" s="1"/>
  <c r="AG25"/>
  <c r="AH25" s="1"/>
  <c r="AG24"/>
  <c r="AH24" s="1"/>
  <c r="AG23"/>
  <c r="AH23" s="1"/>
  <c r="AG22"/>
  <c r="AH22" s="1"/>
  <c r="AG21"/>
  <c r="AH21" s="1"/>
  <c r="AG20"/>
  <c r="AH20" s="1"/>
  <c r="AG19"/>
  <c r="AH19" s="1"/>
  <c r="AG18"/>
  <c r="AH18" s="1"/>
  <c r="AG17"/>
  <c r="AH17" s="1"/>
  <c r="AG16"/>
  <c r="AH16" s="1"/>
  <c r="AG15"/>
  <c r="AH15" s="1"/>
  <c r="AG14"/>
  <c r="AH14" s="1"/>
  <c r="AG13"/>
  <c r="AH13" s="1"/>
  <c r="AG12"/>
  <c r="AH12" s="1"/>
  <c r="AG11"/>
  <c r="AH11" s="1"/>
  <c r="AG10"/>
  <c r="AH10" s="1"/>
  <c r="AG9"/>
  <c r="AH9" s="1"/>
  <c r="AG8"/>
  <c r="AH8" s="1"/>
  <c r="AG7"/>
  <c r="AH7" s="1"/>
  <c r="AG6"/>
  <c r="AH6" s="1"/>
  <c r="AG5"/>
  <c r="AH5" s="1"/>
  <c r="AG4"/>
  <c r="K111" i="8"/>
  <c r="J111"/>
  <c r="I111"/>
  <c r="H111"/>
  <c r="G111"/>
  <c r="F111"/>
  <c r="E111"/>
  <c r="C111"/>
  <c r="K102"/>
  <c r="J102"/>
  <c r="I102"/>
  <c r="H102"/>
  <c r="G102"/>
  <c r="F102"/>
  <c r="E102"/>
  <c r="C102"/>
  <c r="K83"/>
  <c r="J83"/>
  <c r="I83"/>
  <c r="H83"/>
  <c r="G83"/>
  <c r="F83"/>
  <c r="E83"/>
  <c r="C83"/>
  <c r="K73"/>
  <c r="J73"/>
  <c r="I73"/>
  <c r="H73"/>
  <c r="G73"/>
  <c r="F73"/>
  <c r="E73"/>
  <c r="C73"/>
  <c r="K63"/>
  <c r="J63"/>
  <c r="I63"/>
  <c r="H63"/>
  <c r="G63"/>
  <c r="F63"/>
  <c r="E63"/>
  <c r="K57"/>
  <c r="J57"/>
  <c r="I57"/>
  <c r="H57"/>
  <c r="G57"/>
  <c r="F57"/>
  <c r="E57"/>
  <c r="K47"/>
  <c r="J47"/>
  <c r="I47"/>
  <c r="H47"/>
  <c r="G47"/>
  <c r="F47"/>
  <c r="E47"/>
  <c r="C47"/>
  <c r="K37"/>
  <c r="J37"/>
  <c r="I37"/>
  <c r="H37"/>
  <c r="G37"/>
  <c r="F37"/>
  <c r="E37"/>
  <c r="K27"/>
  <c r="J27"/>
  <c r="I27"/>
  <c r="H27"/>
  <c r="G27"/>
  <c r="F27"/>
  <c r="E27"/>
  <c r="C27"/>
  <c r="K19"/>
  <c r="J19"/>
  <c r="I19"/>
  <c r="H19"/>
  <c r="G19"/>
  <c r="F19"/>
  <c r="E19"/>
  <c r="U39" i="6"/>
  <c r="AJ9" i="9" l="1"/>
  <c r="BB9"/>
  <c r="AO9"/>
  <c r="AM9"/>
  <c r="BF9"/>
  <c r="BD9"/>
  <c r="BA9"/>
  <c r="BC9"/>
  <c r="AX9"/>
  <c r="AT9"/>
  <c r="AP9"/>
  <c r="AI9"/>
  <c r="AZ9"/>
  <c r="AV9"/>
  <c r="AR9"/>
  <c r="AL9"/>
  <c r="AW9"/>
  <c r="AN9"/>
  <c r="BE9"/>
  <c r="AY9"/>
  <c r="AU9"/>
  <c r="AQ9"/>
  <c r="AK9"/>
  <c r="AS9"/>
  <c r="AJ29"/>
  <c r="AO29"/>
  <c r="AM29"/>
  <c r="BB29"/>
  <c r="BE29"/>
  <c r="BC29"/>
  <c r="BD29"/>
  <c r="AY29"/>
  <c r="AU29"/>
  <c r="AQ29"/>
  <c r="AK29"/>
  <c r="AW29"/>
  <c r="AS29"/>
  <c r="AN29"/>
  <c r="BA29"/>
  <c r="AX29"/>
  <c r="AP29"/>
  <c r="AI29"/>
  <c r="BF29"/>
  <c r="AZ29"/>
  <c r="AV29"/>
  <c r="AR29"/>
  <c r="AL29"/>
  <c r="AT29"/>
  <c r="AJ37"/>
  <c r="AO37"/>
  <c r="AM37"/>
  <c r="BB37"/>
  <c r="BE37"/>
  <c r="BC37"/>
  <c r="AY37"/>
  <c r="AU37"/>
  <c r="AQ37"/>
  <c r="AK37"/>
  <c r="BD37"/>
  <c r="AW37"/>
  <c r="BF37"/>
  <c r="AT37"/>
  <c r="BA37"/>
  <c r="AZ37"/>
  <c r="AV37"/>
  <c r="AR37"/>
  <c r="AL37"/>
  <c r="AS37"/>
  <c r="AN37"/>
  <c r="AX37"/>
  <c r="AP37"/>
  <c r="AI37"/>
  <c r="AJ12"/>
  <c r="AM12"/>
  <c r="BF12"/>
  <c r="BD12"/>
  <c r="BA12"/>
  <c r="AY12"/>
  <c r="AW12"/>
  <c r="AU12"/>
  <c r="AS12"/>
  <c r="AQ12"/>
  <c r="AN12"/>
  <c r="AK12"/>
  <c r="BB12"/>
  <c r="BE12"/>
  <c r="BC12"/>
  <c r="AZ12"/>
  <c r="AX12"/>
  <c r="AV12"/>
  <c r="AT12"/>
  <c r="AR12"/>
  <c r="AP12"/>
  <c r="AL12"/>
  <c r="AI12"/>
  <c r="AO12"/>
  <c r="AJ20"/>
  <c r="BB20"/>
  <c r="BE20"/>
  <c r="BC20"/>
  <c r="AZ20"/>
  <c r="AX20"/>
  <c r="AV20"/>
  <c r="AT20"/>
  <c r="AR20"/>
  <c r="AP20"/>
  <c r="AL20"/>
  <c r="AI20"/>
  <c r="AM20"/>
  <c r="BF20"/>
  <c r="BD20"/>
  <c r="BA20"/>
  <c r="AY20"/>
  <c r="AW20"/>
  <c r="AU20"/>
  <c r="AS20"/>
  <c r="AQ20"/>
  <c r="AN20"/>
  <c r="AK20"/>
  <c r="AO20"/>
  <c r="AJ28"/>
  <c r="BB28"/>
  <c r="BE28"/>
  <c r="BC28"/>
  <c r="AZ28"/>
  <c r="AX28"/>
  <c r="AV28"/>
  <c r="AT28"/>
  <c r="AR28"/>
  <c r="AP28"/>
  <c r="AL28"/>
  <c r="AI28"/>
  <c r="AM28"/>
  <c r="BF28"/>
  <c r="BD28"/>
  <c r="BA28"/>
  <c r="AY28"/>
  <c r="AW28"/>
  <c r="AU28"/>
  <c r="AS28"/>
  <c r="AQ28"/>
  <c r="AN28"/>
  <c r="AK28"/>
  <c r="AO28"/>
  <c r="AJ36"/>
  <c r="BB36"/>
  <c r="BE36"/>
  <c r="BC36"/>
  <c r="AZ36"/>
  <c r="AX36"/>
  <c r="AV36"/>
  <c r="AT36"/>
  <c r="AR36"/>
  <c r="AP36"/>
  <c r="AL36"/>
  <c r="AI36"/>
  <c r="AM36"/>
  <c r="BF36"/>
  <c r="BD36"/>
  <c r="BA36"/>
  <c r="AY36"/>
  <c r="AW36"/>
  <c r="AU36"/>
  <c r="AS36"/>
  <c r="AQ36"/>
  <c r="AN36"/>
  <c r="AK36"/>
  <c r="AO36"/>
  <c r="AJ7"/>
  <c r="AO7"/>
  <c r="AM7"/>
  <c r="BF7"/>
  <c r="BB7"/>
  <c r="BE7"/>
  <c r="BC7"/>
  <c r="BA7"/>
  <c r="AW7"/>
  <c r="AS7"/>
  <c r="AN7"/>
  <c r="AY7"/>
  <c r="AU7"/>
  <c r="AQ7"/>
  <c r="AK7"/>
  <c r="AV7"/>
  <c r="AL7"/>
  <c r="BD7"/>
  <c r="AX7"/>
  <c r="AT7"/>
  <c r="AP7"/>
  <c r="AI7"/>
  <c r="AZ7"/>
  <c r="AR7"/>
  <c r="AJ11"/>
  <c r="AO11"/>
  <c r="AM11"/>
  <c r="BF11"/>
  <c r="BB11"/>
  <c r="BE11"/>
  <c r="BC11"/>
  <c r="BD11"/>
  <c r="AY11"/>
  <c r="AU11"/>
  <c r="AQ11"/>
  <c r="AK11"/>
  <c r="AS11"/>
  <c r="AX11"/>
  <c r="AP11"/>
  <c r="AZ11"/>
  <c r="AV11"/>
  <c r="AR11"/>
  <c r="AL11"/>
  <c r="AW11"/>
  <c r="AN11"/>
  <c r="BA11"/>
  <c r="AT11"/>
  <c r="AI11"/>
  <c r="AJ15"/>
  <c r="AO15"/>
  <c r="AM15"/>
  <c r="BF15"/>
  <c r="BB15"/>
  <c r="BE15"/>
  <c r="BC15"/>
  <c r="AW15"/>
  <c r="AS15"/>
  <c r="AN15"/>
  <c r="BA15"/>
  <c r="AY15"/>
  <c r="AU15"/>
  <c r="AZ15"/>
  <c r="AR15"/>
  <c r="AX15"/>
  <c r="AT15"/>
  <c r="AP15"/>
  <c r="AI15"/>
  <c r="AQ15"/>
  <c r="AK15"/>
  <c r="BD15"/>
  <c r="AV15"/>
  <c r="AL15"/>
  <c r="AJ19"/>
  <c r="BB19"/>
  <c r="AO19"/>
  <c r="AM19"/>
  <c r="BF19"/>
  <c r="BD19"/>
  <c r="BA19"/>
  <c r="AX19"/>
  <c r="AT19"/>
  <c r="AP19"/>
  <c r="AI19"/>
  <c r="BC19"/>
  <c r="AZ19"/>
  <c r="AV19"/>
  <c r="AS19"/>
  <c r="AY19"/>
  <c r="AU19"/>
  <c r="AQ19"/>
  <c r="AK19"/>
  <c r="AR19"/>
  <c r="AL19"/>
  <c r="BE19"/>
  <c r="AW19"/>
  <c r="AN19"/>
  <c r="AJ23"/>
  <c r="BB23"/>
  <c r="AO23"/>
  <c r="AM23"/>
  <c r="BF23"/>
  <c r="BD23"/>
  <c r="BA23"/>
  <c r="AZ23"/>
  <c r="AV23"/>
  <c r="AR23"/>
  <c r="AL23"/>
  <c r="BE23"/>
  <c r="AX23"/>
  <c r="AP23"/>
  <c r="AI23"/>
  <c r="AU23"/>
  <c r="AK23"/>
  <c r="BC23"/>
  <c r="AW23"/>
  <c r="AS23"/>
  <c r="AN23"/>
  <c r="AT23"/>
  <c r="AY23"/>
  <c r="AQ23"/>
  <c r="AJ27"/>
  <c r="BB27"/>
  <c r="AO27"/>
  <c r="AM27"/>
  <c r="BF27"/>
  <c r="BD27"/>
  <c r="BA27"/>
  <c r="BC27"/>
  <c r="AX27"/>
  <c r="AT27"/>
  <c r="AP27"/>
  <c r="AI27"/>
  <c r="AZ27"/>
  <c r="AV27"/>
  <c r="AR27"/>
  <c r="AL27"/>
  <c r="AW27"/>
  <c r="AN27"/>
  <c r="BE27"/>
  <c r="AY27"/>
  <c r="AU27"/>
  <c r="AQ27"/>
  <c r="AK27"/>
  <c r="AS27"/>
  <c r="AJ31"/>
  <c r="BB31"/>
  <c r="AO31"/>
  <c r="AM31"/>
  <c r="BF31"/>
  <c r="BD31"/>
  <c r="BA31"/>
  <c r="BE31"/>
  <c r="AZ31"/>
  <c r="AV31"/>
  <c r="AR31"/>
  <c r="AL31"/>
  <c r="AX31"/>
  <c r="AT31"/>
  <c r="AY31"/>
  <c r="AQ31"/>
  <c r="AW31"/>
  <c r="AS31"/>
  <c r="AN31"/>
  <c r="AP31"/>
  <c r="AI31"/>
  <c r="BC31"/>
  <c r="AU31"/>
  <c r="AK31"/>
  <c r="AJ35"/>
  <c r="BB35"/>
  <c r="AO35"/>
  <c r="AM35"/>
  <c r="BF35"/>
  <c r="BD35"/>
  <c r="BA35"/>
  <c r="AX35"/>
  <c r="AT35"/>
  <c r="AP35"/>
  <c r="AI35"/>
  <c r="BC35"/>
  <c r="AZ35"/>
  <c r="AV35"/>
  <c r="AS35"/>
  <c r="AY35"/>
  <c r="AU35"/>
  <c r="AQ35"/>
  <c r="AK35"/>
  <c r="AR35"/>
  <c r="AL35"/>
  <c r="BE35"/>
  <c r="AW35"/>
  <c r="AN35"/>
  <c r="AJ5"/>
  <c r="BB5"/>
  <c r="AO5"/>
  <c r="AM5"/>
  <c r="BF5"/>
  <c r="BD5"/>
  <c r="BA5"/>
  <c r="AZ5"/>
  <c r="AV5"/>
  <c r="AR5"/>
  <c r="AL5"/>
  <c r="BE5"/>
  <c r="AX5"/>
  <c r="AT5"/>
  <c r="AP5"/>
  <c r="AI5"/>
  <c r="AU5"/>
  <c r="AK5"/>
  <c r="BC5"/>
  <c r="AW5"/>
  <c r="AS5"/>
  <c r="AN5"/>
  <c r="AY5"/>
  <c r="AQ5"/>
  <c r="AJ13"/>
  <c r="BB13"/>
  <c r="AO13"/>
  <c r="AM13"/>
  <c r="BF13"/>
  <c r="BD13"/>
  <c r="BA13"/>
  <c r="BE13"/>
  <c r="AZ13"/>
  <c r="AV13"/>
  <c r="AR13"/>
  <c r="AL13"/>
  <c r="AX13"/>
  <c r="AT13"/>
  <c r="BC13"/>
  <c r="AY13"/>
  <c r="AQ13"/>
  <c r="AW13"/>
  <c r="AS13"/>
  <c r="AN13"/>
  <c r="AP13"/>
  <c r="AI13"/>
  <c r="AU13"/>
  <c r="AK13"/>
  <c r="AJ21"/>
  <c r="AO21"/>
  <c r="AM21"/>
  <c r="BB21"/>
  <c r="BE21"/>
  <c r="BC21"/>
  <c r="AY21"/>
  <c r="AU21"/>
  <c r="AQ21"/>
  <c r="AK21"/>
  <c r="BD21"/>
  <c r="AW21"/>
  <c r="AT21"/>
  <c r="BA21"/>
  <c r="AZ21"/>
  <c r="AV21"/>
  <c r="AR21"/>
  <c r="AL21"/>
  <c r="AS21"/>
  <c r="AN21"/>
  <c r="BF21"/>
  <c r="AX21"/>
  <c r="AP21"/>
  <c r="AI21"/>
  <c r="AJ25"/>
  <c r="AO25"/>
  <c r="AM25"/>
  <c r="BB25"/>
  <c r="BE25"/>
  <c r="BC25"/>
  <c r="BA25"/>
  <c r="AW25"/>
  <c r="AS25"/>
  <c r="AN25"/>
  <c r="BF25"/>
  <c r="AY25"/>
  <c r="AU25"/>
  <c r="AQ25"/>
  <c r="AK25"/>
  <c r="AV25"/>
  <c r="AL25"/>
  <c r="BD25"/>
  <c r="AX25"/>
  <c r="AT25"/>
  <c r="AP25"/>
  <c r="AI25"/>
  <c r="AZ25"/>
  <c r="AR25"/>
  <c r="AJ33"/>
  <c r="AO33"/>
  <c r="AM33"/>
  <c r="BB33"/>
  <c r="BE33"/>
  <c r="BC33"/>
  <c r="BF33"/>
  <c r="AW33"/>
  <c r="AS33"/>
  <c r="AN33"/>
  <c r="BA33"/>
  <c r="AY33"/>
  <c r="AZ33"/>
  <c r="AR33"/>
  <c r="AX33"/>
  <c r="AT33"/>
  <c r="AP33"/>
  <c r="AI33"/>
  <c r="AU33"/>
  <c r="AQ33"/>
  <c r="AK33"/>
  <c r="BD33"/>
  <c r="AV33"/>
  <c r="AL33"/>
  <c r="AJ8"/>
  <c r="AM8"/>
  <c r="BF8"/>
  <c r="BD8"/>
  <c r="BA8"/>
  <c r="AY8"/>
  <c r="AW8"/>
  <c r="AU8"/>
  <c r="AS8"/>
  <c r="AQ8"/>
  <c r="AN8"/>
  <c r="AK8"/>
  <c r="BB8"/>
  <c r="BE8"/>
  <c r="BC8"/>
  <c r="AZ8"/>
  <c r="AX8"/>
  <c r="AV8"/>
  <c r="AT8"/>
  <c r="AR8"/>
  <c r="AP8"/>
  <c r="AL8"/>
  <c r="AI8"/>
  <c r="AO8"/>
  <c r="AJ16"/>
  <c r="AM16"/>
  <c r="BF16"/>
  <c r="BD16"/>
  <c r="BA16"/>
  <c r="AY16"/>
  <c r="AW16"/>
  <c r="AU16"/>
  <c r="AS16"/>
  <c r="AQ16"/>
  <c r="AN16"/>
  <c r="AK16"/>
  <c r="BB16"/>
  <c r="BE16"/>
  <c r="BC16"/>
  <c r="AZ16"/>
  <c r="AX16"/>
  <c r="AV16"/>
  <c r="AT16"/>
  <c r="AR16"/>
  <c r="AP16"/>
  <c r="AL16"/>
  <c r="AI16"/>
  <c r="AO16"/>
  <c r="AJ24"/>
  <c r="BB24"/>
  <c r="BE24"/>
  <c r="BC24"/>
  <c r="AZ24"/>
  <c r="AX24"/>
  <c r="AV24"/>
  <c r="AT24"/>
  <c r="AR24"/>
  <c r="AP24"/>
  <c r="AL24"/>
  <c r="AI24"/>
  <c r="AM24"/>
  <c r="BF24"/>
  <c r="BD24"/>
  <c r="BA24"/>
  <c r="AY24"/>
  <c r="AW24"/>
  <c r="AU24"/>
  <c r="AS24"/>
  <c r="AQ24"/>
  <c r="AN24"/>
  <c r="AK24"/>
  <c r="AO24"/>
  <c r="AJ32"/>
  <c r="BB32"/>
  <c r="BE32"/>
  <c r="BC32"/>
  <c r="AZ32"/>
  <c r="AX32"/>
  <c r="AV32"/>
  <c r="AT32"/>
  <c r="AR32"/>
  <c r="AP32"/>
  <c r="AL32"/>
  <c r="AI32"/>
  <c r="AM32"/>
  <c r="BF32"/>
  <c r="BD32"/>
  <c r="BA32"/>
  <c r="AY32"/>
  <c r="AW32"/>
  <c r="AU32"/>
  <c r="AS32"/>
  <c r="AQ32"/>
  <c r="AN32"/>
  <c r="AK32"/>
  <c r="AO32"/>
  <c r="AJ6"/>
  <c r="BB6"/>
  <c r="BE6"/>
  <c r="BC6"/>
  <c r="AZ6"/>
  <c r="AX6"/>
  <c r="AV6"/>
  <c r="AT6"/>
  <c r="AR6"/>
  <c r="AP6"/>
  <c r="AL6"/>
  <c r="AI6"/>
  <c r="AM6"/>
  <c r="BF6"/>
  <c r="BD6"/>
  <c r="BA6"/>
  <c r="AY6"/>
  <c r="AW6"/>
  <c r="AU6"/>
  <c r="AS6"/>
  <c r="AQ6"/>
  <c r="AN6"/>
  <c r="AK6"/>
  <c r="AO6"/>
  <c r="AJ10"/>
  <c r="BB10"/>
  <c r="BE10"/>
  <c r="BC10"/>
  <c r="AZ10"/>
  <c r="AX10"/>
  <c r="AV10"/>
  <c r="AT10"/>
  <c r="AR10"/>
  <c r="AP10"/>
  <c r="AL10"/>
  <c r="AI10"/>
  <c r="AM10"/>
  <c r="BF10"/>
  <c r="BD10"/>
  <c r="BA10"/>
  <c r="AY10"/>
  <c r="AW10"/>
  <c r="AU10"/>
  <c r="AS10"/>
  <c r="AQ10"/>
  <c r="AN10"/>
  <c r="AK10"/>
  <c r="AO10"/>
  <c r="AJ14"/>
  <c r="BB14"/>
  <c r="BE14"/>
  <c r="BC14"/>
  <c r="AZ14"/>
  <c r="AX14"/>
  <c r="AV14"/>
  <c r="AT14"/>
  <c r="AR14"/>
  <c r="AP14"/>
  <c r="AL14"/>
  <c r="AI14"/>
  <c r="AM14"/>
  <c r="BF14"/>
  <c r="BD14"/>
  <c r="BA14"/>
  <c r="AY14"/>
  <c r="AW14"/>
  <c r="AU14"/>
  <c r="AS14"/>
  <c r="AQ14"/>
  <c r="AN14"/>
  <c r="AK14"/>
  <c r="AO14"/>
  <c r="AJ22"/>
  <c r="AM22"/>
  <c r="BF22"/>
  <c r="BD22"/>
  <c r="BA22"/>
  <c r="AY22"/>
  <c r="AW22"/>
  <c r="AU22"/>
  <c r="AS22"/>
  <c r="AQ22"/>
  <c r="AN22"/>
  <c r="AK22"/>
  <c r="BB22"/>
  <c r="BE22"/>
  <c r="BC22"/>
  <c r="AZ22"/>
  <c r="AX22"/>
  <c r="AV22"/>
  <c r="AT22"/>
  <c r="AR22"/>
  <c r="AP22"/>
  <c r="AL22"/>
  <c r="AI22"/>
  <c r="AO22"/>
  <c r="AJ26"/>
  <c r="AM26"/>
  <c r="BF26"/>
  <c r="BD26"/>
  <c r="BA26"/>
  <c r="AY26"/>
  <c r="AW26"/>
  <c r="AU26"/>
  <c r="AS26"/>
  <c r="AQ26"/>
  <c r="AN26"/>
  <c r="AK26"/>
  <c r="BB26"/>
  <c r="BE26"/>
  <c r="BC26"/>
  <c r="AZ26"/>
  <c r="AX26"/>
  <c r="AV26"/>
  <c r="AT26"/>
  <c r="AR26"/>
  <c r="AP26"/>
  <c r="AL26"/>
  <c r="AI26"/>
  <c r="AO26"/>
  <c r="AJ30"/>
  <c r="AM30"/>
  <c r="BF30"/>
  <c r="BD30"/>
  <c r="BA30"/>
  <c r="AY30"/>
  <c r="AW30"/>
  <c r="AU30"/>
  <c r="AS30"/>
  <c r="AQ30"/>
  <c r="AN30"/>
  <c r="AK30"/>
  <c r="BB30"/>
  <c r="BE30"/>
  <c r="BC30"/>
  <c r="AZ30"/>
  <c r="AX30"/>
  <c r="AV30"/>
  <c r="AT30"/>
  <c r="AR30"/>
  <c r="AP30"/>
  <c r="AL30"/>
  <c r="AI30"/>
  <c r="AO30"/>
  <c r="AJ34"/>
  <c r="AM34"/>
  <c r="BF34"/>
  <c r="BD34"/>
  <c r="BA34"/>
  <c r="AY34"/>
  <c r="AW34"/>
  <c r="AU34"/>
  <c r="AS34"/>
  <c r="AQ34"/>
  <c r="AN34"/>
  <c r="AK34"/>
  <c r="BB34"/>
  <c r="BE34"/>
  <c r="BC34"/>
  <c r="AZ34"/>
  <c r="AX34"/>
  <c r="AV34"/>
  <c r="AT34"/>
  <c r="AR34"/>
  <c r="AP34"/>
  <c r="AL34"/>
  <c r="AI34"/>
  <c r="AO34"/>
  <c r="AJ38"/>
  <c r="AM38"/>
  <c r="BF38"/>
  <c r="BD38"/>
  <c r="BA38"/>
  <c r="AY38"/>
  <c r="AW38"/>
  <c r="AU38"/>
  <c r="AS38"/>
  <c r="AQ38"/>
  <c r="AN38"/>
  <c r="AK38"/>
  <c r="BB38"/>
  <c r="BE38"/>
  <c r="BC38"/>
  <c r="AZ38"/>
  <c r="AX38"/>
  <c r="AV38"/>
  <c r="AT38"/>
  <c r="AR38"/>
  <c r="AP38"/>
  <c r="AL38"/>
  <c r="AI38"/>
  <c r="AO38"/>
  <c r="AJ18"/>
  <c r="BB18"/>
  <c r="BC18"/>
  <c r="AX18"/>
  <c r="AT18"/>
  <c r="AP18"/>
  <c r="AI18"/>
  <c r="AO18"/>
  <c r="BF18"/>
  <c r="BA18"/>
  <c r="AW18"/>
  <c r="AS18"/>
  <c r="AN18"/>
  <c r="BE18"/>
  <c r="AZ18"/>
  <c r="AV18"/>
  <c r="AR18"/>
  <c r="AL18"/>
  <c r="AM18"/>
  <c r="BD18"/>
  <c r="AY18"/>
  <c r="AU18"/>
  <c r="AQ18"/>
  <c r="AK18"/>
  <c r="AJ17"/>
  <c r="AT17"/>
  <c r="AO17"/>
  <c r="AM17"/>
  <c r="BB17"/>
  <c r="BF17"/>
  <c r="BE17"/>
  <c r="BD17"/>
  <c r="BC17"/>
  <c r="BA17"/>
  <c r="AZ17"/>
  <c r="AY17"/>
  <c r="AX17"/>
  <c r="AW17"/>
  <c r="AV17"/>
  <c r="AU17"/>
  <c r="AS17"/>
  <c r="AR17"/>
  <c r="AQ17"/>
  <c r="AP17"/>
  <c r="AN17"/>
  <c r="AL17"/>
  <c r="AK17"/>
  <c r="AI17"/>
  <c r="AH4"/>
  <c r="E121" i="8"/>
  <c r="E123" s="1"/>
  <c r="F121"/>
  <c r="F123" s="1"/>
  <c r="G121"/>
  <c r="G123" s="1"/>
  <c r="H121"/>
  <c r="H123" s="1"/>
  <c r="I121"/>
  <c r="I123" s="1"/>
  <c r="J121"/>
  <c r="J123" s="1"/>
  <c r="K121"/>
  <c r="K123" s="1"/>
  <c r="C121"/>
  <c r="C123" s="1"/>
  <c r="AE39" i="6"/>
  <c r="AD39"/>
  <c r="AC39"/>
  <c r="AB39"/>
  <c r="AA39"/>
  <c r="Z39"/>
  <c r="Y39"/>
  <c r="X39"/>
  <c r="W39"/>
  <c r="V39"/>
  <c r="T39"/>
  <c r="P39"/>
  <c r="S39"/>
  <c r="R39"/>
  <c r="Q39"/>
  <c r="I39"/>
  <c r="J39"/>
  <c r="F39"/>
  <c r="D39"/>
  <c r="G39"/>
  <c r="AJ4" i="9" l="1"/>
  <c r="BB4"/>
  <c r="BE4"/>
  <c r="BC4"/>
  <c r="AZ4"/>
  <c r="AX4"/>
  <c r="AV4"/>
  <c r="AT4"/>
  <c r="AR4"/>
  <c r="AP4"/>
  <c r="AL4"/>
  <c r="AI4"/>
  <c r="AM4"/>
  <c r="BF4"/>
  <c r="BD4"/>
  <c r="BA4"/>
  <c r="AY4"/>
  <c r="AW4"/>
  <c r="AU4"/>
  <c r="AS4"/>
  <c r="AQ4"/>
  <c r="AN4"/>
  <c r="AK4"/>
  <c r="AO4"/>
</calcChain>
</file>

<file path=xl/sharedStrings.xml><?xml version="1.0" encoding="utf-8"?>
<sst xmlns="http://schemas.openxmlformats.org/spreadsheetml/2006/main" count="425" uniqueCount="199">
  <si>
    <t>Наименование блюда</t>
  </si>
  <si>
    <t>Пищевые вещества(г)</t>
  </si>
  <si>
    <t>Энергетическая ценность (ккал)</t>
  </si>
  <si>
    <t>Б</t>
  </si>
  <si>
    <t>Ж</t>
  </si>
  <si>
    <t>У</t>
  </si>
  <si>
    <t>Са</t>
  </si>
  <si>
    <t>Р</t>
  </si>
  <si>
    <t>С</t>
  </si>
  <si>
    <t>№ тех. карты</t>
  </si>
  <si>
    <t>ИТОГО</t>
  </si>
  <si>
    <t>Минеральные вещества (мг)</t>
  </si>
  <si>
    <t>горячий завтрак</t>
  </si>
  <si>
    <t xml:space="preserve">     1 неделя - понедельник</t>
  </si>
  <si>
    <t>Котлеты рубленные из говядины</t>
  </si>
  <si>
    <t>Каша гречневая рассыпчатая с маслом</t>
  </si>
  <si>
    <t>Какао с молоком</t>
  </si>
  <si>
    <t>ТТК382</t>
  </si>
  <si>
    <t>Хлеб пшеничный в/с</t>
  </si>
  <si>
    <t>ТТК 61</t>
  </si>
  <si>
    <t>Чай с сахаром</t>
  </si>
  <si>
    <t>200/15</t>
  </si>
  <si>
    <t>ТТК 376</t>
  </si>
  <si>
    <t>50/150</t>
  </si>
  <si>
    <t xml:space="preserve">Гуляш из говядины </t>
  </si>
  <si>
    <t>50/75</t>
  </si>
  <si>
    <t>Макароны отварные</t>
  </si>
  <si>
    <t>Пюре картофельное</t>
  </si>
  <si>
    <t xml:space="preserve">Котлета рубленная из птицы </t>
  </si>
  <si>
    <t>ТТК 307</t>
  </si>
  <si>
    <t xml:space="preserve">Рис отварной </t>
  </si>
  <si>
    <t>ТТК 304</t>
  </si>
  <si>
    <t>Булочка сдобная</t>
  </si>
  <si>
    <t>ТТК 34</t>
  </si>
  <si>
    <t xml:space="preserve">        2 неделя - понедельник</t>
  </si>
  <si>
    <t>Выход блюда   (гр)</t>
  </si>
  <si>
    <t>Витамин(мг)</t>
  </si>
  <si>
    <t xml:space="preserve">       2 неделя - вторник  </t>
  </si>
  <si>
    <t>Плов из птицы</t>
  </si>
  <si>
    <t xml:space="preserve">    2 неделя - среда </t>
  </si>
  <si>
    <t xml:space="preserve">ИТОГО </t>
  </si>
  <si>
    <t>ИТОГО за 12 дней</t>
  </si>
  <si>
    <t>средняя величина за 1 день</t>
  </si>
  <si>
    <t xml:space="preserve">         1 неделя  - четверг </t>
  </si>
  <si>
    <t>ТТК 168</t>
  </si>
  <si>
    <t>Салат из моркови с сахаром</t>
  </si>
  <si>
    <t>Салат из свеклы отварной</t>
  </si>
  <si>
    <t xml:space="preserve">грудка </t>
  </si>
  <si>
    <t>какао</t>
  </si>
  <si>
    <t>капуста</t>
  </si>
  <si>
    <t xml:space="preserve">картофель   </t>
  </si>
  <si>
    <t xml:space="preserve">гречка </t>
  </si>
  <si>
    <t xml:space="preserve">манка </t>
  </si>
  <si>
    <t xml:space="preserve">макароны </t>
  </si>
  <si>
    <t>лук</t>
  </si>
  <si>
    <t xml:space="preserve">масло раст </t>
  </si>
  <si>
    <t>масло сливочное</t>
  </si>
  <si>
    <t>морковь</t>
  </si>
  <si>
    <t>мука</t>
  </si>
  <si>
    <t>мясо</t>
  </si>
  <si>
    <t>рис</t>
  </si>
  <si>
    <t>сахар</t>
  </si>
  <si>
    <t>свекла</t>
  </si>
  <si>
    <t>молоко</t>
  </si>
  <si>
    <t>соль</t>
  </si>
  <si>
    <t>яблоки  свежие</t>
  </si>
  <si>
    <t>томат паста</t>
  </si>
  <si>
    <t>сок</t>
  </si>
  <si>
    <t>хлеб в/с(кг)</t>
  </si>
  <si>
    <t xml:space="preserve">чай  </t>
  </si>
  <si>
    <t>наименование</t>
  </si>
  <si>
    <t>цена</t>
  </si>
  <si>
    <t>стоимость блюда</t>
  </si>
  <si>
    <t>пельмени</t>
  </si>
  <si>
    <t>салат из моркови с сахаром</t>
  </si>
  <si>
    <t>хлеб в/с</t>
  </si>
  <si>
    <t>чай с сахаром</t>
  </si>
  <si>
    <t>рис отварной</t>
  </si>
  <si>
    <t>котлеты рубленные из говядины</t>
  </si>
  <si>
    <t>каша гречневая рассыпчатая</t>
  </si>
  <si>
    <t>гуляш из говядины</t>
  </si>
  <si>
    <t>КАЛЬКУЛЯЦИЯ БЛЮД</t>
  </si>
  <si>
    <t>макароны       отварные</t>
  </si>
  <si>
    <t>котлеты рубленные из птицы</t>
  </si>
  <si>
    <t>картофельное       пюре</t>
  </si>
  <si>
    <t>какао с молоком</t>
  </si>
  <si>
    <t>салат из свеклы отварной</t>
  </si>
  <si>
    <t>пельмени отварные</t>
  </si>
  <si>
    <t>салат из свежей капусты</t>
  </si>
  <si>
    <t>жаркое из птицы</t>
  </si>
  <si>
    <t>каша молочная манная</t>
  </si>
  <si>
    <t>булочка</t>
  </si>
  <si>
    <t xml:space="preserve">сок фруктово-ягодный </t>
  </si>
  <si>
    <t>яблоко</t>
  </si>
  <si>
    <t xml:space="preserve">булочка </t>
  </si>
  <si>
    <t>тефтели мясные с рисом</t>
  </si>
  <si>
    <t>плов из птицы</t>
  </si>
  <si>
    <t xml:space="preserve">Пельмени отварные </t>
  </si>
  <si>
    <t>Горбуша тушенная с овощами</t>
  </si>
  <si>
    <t>горбуша или треска</t>
  </si>
  <si>
    <t>Примерная стоимость блюда (руб)</t>
  </si>
  <si>
    <t>количество раз за 2 недели</t>
  </si>
  <si>
    <t>итого на 1 ребенка на 2 недели</t>
  </si>
  <si>
    <t>рыба минтай</t>
  </si>
  <si>
    <t xml:space="preserve">на 1 полугодие 2022-2023 учебного года </t>
  </si>
  <si>
    <t>лимон</t>
  </si>
  <si>
    <t>чай с лимоном</t>
  </si>
  <si>
    <t>кофейный напиток</t>
  </si>
  <si>
    <t>гуляш из птицы</t>
  </si>
  <si>
    <t>банан</t>
  </si>
  <si>
    <t>груша</t>
  </si>
  <si>
    <t>Хлеб дарницкий</t>
  </si>
  <si>
    <t>Жаркое из птицы</t>
  </si>
  <si>
    <t>Горбуша тушеная с овощами</t>
  </si>
  <si>
    <t>180/5</t>
  </si>
  <si>
    <t>Кофейный напиток</t>
  </si>
  <si>
    <t>50/50</t>
  </si>
  <si>
    <t>Гуляш из птицы</t>
  </si>
  <si>
    <t>Чай с лимоном</t>
  </si>
  <si>
    <t xml:space="preserve">Салат из свежей капусты </t>
  </si>
  <si>
    <r>
      <t xml:space="preserve">      </t>
    </r>
    <r>
      <rPr>
        <sz val="11"/>
        <color rgb="FFFF0000"/>
        <rFont val="Times New Roman"/>
        <family val="1"/>
        <charset val="204"/>
      </rPr>
      <t xml:space="preserve"> 1 неделя -  вторник</t>
    </r>
  </si>
  <si>
    <r>
      <t xml:space="preserve"> </t>
    </r>
    <r>
      <rPr>
        <sz val="11"/>
        <color rgb="FFFF0000"/>
        <rFont val="Times New Roman"/>
        <family val="1"/>
        <charset val="204"/>
      </rPr>
      <t xml:space="preserve">      1 неделя  -среда</t>
    </r>
  </si>
  <si>
    <r>
      <t xml:space="preserve">      </t>
    </r>
    <r>
      <rPr>
        <sz val="11"/>
        <color rgb="FFFF0000"/>
        <rFont val="Times New Roman"/>
        <family val="1"/>
        <charset val="204"/>
      </rPr>
      <t xml:space="preserve">  1 неделя - пятница </t>
    </r>
  </si>
  <si>
    <r>
      <t xml:space="preserve"> </t>
    </r>
    <r>
      <rPr>
        <sz val="11"/>
        <color rgb="FFFF0000"/>
        <rFont val="Times New Roman"/>
        <family val="1"/>
        <charset val="204"/>
      </rPr>
      <t xml:space="preserve">       1 неделя -суббота</t>
    </r>
  </si>
  <si>
    <r>
      <t xml:space="preserve">    </t>
    </r>
    <r>
      <rPr>
        <sz val="11"/>
        <color rgb="FFFF0000"/>
        <rFont val="Times New Roman"/>
        <family val="1"/>
        <charset val="204"/>
      </rPr>
      <t xml:space="preserve">  2 неделя - четверг </t>
    </r>
  </si>
  <si>
    <r>
      <t xml:space="preserve">     </t>
    </r>
    <r>
      <rPr>
        <sz val="11"/>
        <color rgb="FFFF0000"/>
        <rFont val="Times New Roman"/>
        <family val="1"/>
        <charset val="204"/>
      </rPr>
      <t>2 неделя - пятница</t>
    </r>
  </si>
  <si>
    <r>
      <t xml:space="preserve">     </t>
    </r>
    <r>
      <rPr>
        <sz val="11"/>
        <color rgb="FFFF0000"/>
        <rFont val="Times New Roman"/>
        <family val="1"/>
        <charset val="204"/>
      </rPr>
      <t xml:space="preserve"> 2 неделя  - суббота </t>
    </r>
  </si>
  <si>
    <t>хлеб дарницкий(кг)</t>
  </si>
  <si>
    <t>хлеб дарницкий</t>
  </si>
  <si>
    <t>апельсины</t>
  </si>
  <si>
    <t>помидор</t>
  </si>
  <si>
    <t>огурец</t>
  </si>
  <si>
    <t>Каша молочная манная</t>
  </si>
  <si>
    <t>Сыр порционный</t>
  </si>
  <si>
    <t>ТТК 29</t>
  </si>
  <si>
    <t>манная крупа</t>
  </si>
  <si>
    <t>каша манная</t>
  </si>
  <si>
    <t>хлеб пшеничный</t>
  </si>
  <si>
    <t>всего на 16 недель</t>
  </si>
  <si>
    <t>дж 2    315</t>
  </si>
  <si>
    <t>азалак 11</t>
  </si>
  <si>
    <t>дж 1       225</t>
  </si>
  <si>
    <t>дж гимназия     247</t>
  </si>
  <si>
    <t>сарман сош    205</t>
  </si>
  <si>
    <t>каран 12</t>
  </si>
  <si>
    <t>сарман гимназия 272</t>
  </si>
  <si>
    <t>алекс 23</t>
  </si>
  <si>
    <t>альмэт 55</t>
  </si>
  <si>
    <t>большенуркей 32</t>
  </si>
  <si>
    <t>юлтимер 4</t>
  </si>
  <si>
    <t>карашай 12</t>
  </si>
  <si>
    <t>илексаз 16</t>
  </si>
  <si>
    <t>кавзияк 17</t>
  </si>
  <si>
    <t>кутемели 7</t>
  </si>
  <si>
    <t>лэке 3</t>
  </si>
  <si>
    <t>леш-тамак 42</t>
  </si>
  <si>
    <t>муртамак 9</t>
  </si>
  <si>
    <t>петровка 57</t>
  </si>
  <si>
    <t>сарайлы 12</t>
  </si>
  <si>
    <t>сакловбаш 18</t>
  </si>
  <si>
    <t>ст.мензелябаш 15</t>
  </si>
  <si>
    <t>шарли 9</t>
  </si>
  <si>
    <t>ст.кашир 26</t>
  </si>
  <si>
    <t>булочка (50гр)</t>
  </si>
  <si>
    <t>сок(1 литр)</t>
  </si>
  <si>
    <t>ТТК 43</t>
  </si>
  <si>
    <t>ТТК 33</t>
  </si>
  <si>
    <t xml:space="preserve">сыр </t>
  </si>
  <si>
    <t>сыр</t>
  </si>
  <si>
    <t>ТТК 202</t>
  </si>
  <si>
    <t>ТТК 338</t>
  </si>
  <si>
    <t>ТТК 302</t>
  </si>
  <si>
    <t>ТТК 377</t>
  </si>
  <si>
    <t>ТТК 379</t>
  </si>
  <si>
    <t>ТТК 181</t>
  </si>
  <si>
    <t xml:space="preserve"> ТТК 229</t>
  </si>
  <si>
    <t>ТТК 260</t>
  </si>
  <si>
    <t>ТТК 389</t>
  </si>
  <si>
    <t>Сок  фруктово-ягодный</t>
  </si>
  <si>
    <t>ТТК 287</t>
  </si>
  <si>
    <t>Тефтели мясные с рисом</t>
  </si>
  <si>
    <t xml:space="preserve"> ТТК  268</t>
  </si>
  <si>
    <t>ТТК 907</t>
  </si>
  <si>
    <t>ТТК 38</t>
  </si>
  <si>
    <t>50/100</t>
  </si>
  <si>
    <t>ТТК 436</t>
  </si>
  <si>
    <t>ТТК 437</t>
  </si>
  <si>
    <t>ТТК 694</t>
  </si>
  <si>
    <t>Фрукты (яблоко свежее)</t>
  </si>
  <si>
    <t>Фрукты (апельсин свежий)</t>
  </si>
  <si>
    <t>Фрукты (груша свежая)</t>
  </si>
  <si>
    <t>200/5</t>
  </si>
  <si>
    <t>Утверждаю</t>
  </si>
  <si>
    <t>сыр порционный</t>
  </si>
  <si>
    <t>всего на 32 недель(год)</t>
  </si>
  <si>
    <t>Сармановского МР РТ</t>
  </si>
  <si>
    <t>______________Идрисова Г.Я.</t>
  </si>
  <si>
    <t>Руководитель отдела образования</t>
  </si>
  <si>
    <r>
      <t xml:space="preserve">ПРИМЕРНОЕ 12 ДНЕВНОЕ МЕНЮ (горячий завтрак) ДЛЯ   обучающихся </t>
    </r>
    <r>
      <rPr>
        <b/>
        <sz val="11"/>
        <color rgb="FFFF0000"/>
        <rFont val="Times New Roman"/>
        <family val="1"/>
        <charset val="204"/>
      </rPr>
      <t>1-4</t>
    </r>
    <r>
      <rPr>
        <b/>
        <sz val="11"/>
        <color theme="1"/>
        <rFont val="Times New Roman"/>
        <family val="1"/>
        <charset val="204"/>
      </rPr>
      <t xml:space="preserve"> класов школ Сармановского муниципального района</t>
    </r>
  </si>
</sst>
</file>

<file path=xl/styles.xml><?xml version="1.0" encoding="utf-8"?>
<styleSheet xmlns="http://schemas.openxmlformats.org/spreadsheetml/2006/main">
  <fonts count="41">
    <font>
      <sz val="11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sz val="11"/>
      <color rgb="FF00B0F0"/>
      <name val="Calibri"/>
      <family val="2"/>
      <charset val="204"/>
      <scheme val="minor"/>
    </font>
    <font>
      <sz val="11"/>
      <color rgb="FF00B0F0"/>
      <name val="Times New Roman"/>
      <family val="1"/>
      <charset val="204"/>
    </font>
    <font>
      <sz val="10"/>
      <name val="Times New Roman"/>
      <family val="1"/>
      <charset val="204"/>
    </font>
    <font>
      <sz val="11"/>
      <color rgb="FF00B050"/>
      <name val="Calibri"/>
      <family val="2"/>
      <charset val="204"/>
      <scheme val="minor"/>
    </font>
    <font>
      <b/>
      <sz val="18"/>
      <color rgb="FFFF0000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sz val="18"/>
      <color theme="1"/>
      <name val="Times New Roman"/>
      <family val="1"/>
      <charset val="204"/>
    </font>
    <font>
      <sz val="18"/>
      <name val="Times New Roman"/>
      <family val="1"/>
      <charset val="204"/>
    </font>
    <font>
      <b/>
      <sz val="18"/>
      <color theme="1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8"/>
      <name val="Calibri"/>
      <family val="2"/>
      <charset val="204"/>
      <scheme val="minor"/>
    </font>
    <font>
      <sz val="18"/>
      <color rgb="FFFF0000"/>
      <name val="Times New Roman"/>
      <family val="1"/>
      <charset val="204"/>
    </font>
    <font>
      <sz val="18"/>
      <name val="Calibri"/>
      <family val="2"/>
      <charset val="204"/>
      <scheme val="minor"/>
    </font>
    <font>
      <b/>
      <sz val="18"/>
      <color rgb="FFFF0000"/>
      <name val="Times New Roman"/>
      <family val="1"/>
      <charset val="204"/>
    </font>
    <font>
      <sz val="18"/>
      <color rgb="FFFF0000"/>
      <name val="Calibri"/>
      <family val="2"/>
      <charset val="204"/>
      <scheme val="minor"/>
    </font>
    <font>
      <b/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B05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rgb="FFFF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70C0"/>
      <name val="Times New Roman"/>
      <family val="1"/>
      <charset val="204"/>
    </font>
    <font>
      <sz val="12"/>
      <name val="Calibri"/>
      <family val="2"/>
      <charset val="204"/>
      <scheme val="minor"/>
    </font>
    <font>
      <sz val="12"/>
      <color rgb="FFFF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name val="Calibri"/>
      <family val="2"/>
      <charset val="204"/>
      <scheme val="minor"/>
    </font>
    <font>
      <sz val="14"/>
      <color rgb="FFFF0000"/>
      <name val="Times New Roman"/>
      <family val="1"/>
      <charset val="204"/>
    </font>
    <font>
      <sz val="14"/>
      <color rgb="FFFF0000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1" xfId="0" applyBorder="1"/>
    <xf numFmtId="0" fontId="0" fillId="0" borderId="0" xfId="0" applyAlignment="1">
      <alignment horizontal="right"/>
    </xf>
    <xf numFmtId="0" fontId="4" fillId="2" borderId="2" xfId="0" applyFont="1" applyFill="1" applyBorder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4" fillId="2" borderId="4" xfId="0" applyFont="1" applyFill="1" applyBorder="1" applyAlignment="1">
      <alignment horizontal="center" vertical="top" wrapText="1"/>
    </xf>
    <xf numFmtId="0" fontId="3" fillId="0" borderId="0" xfId="0" applyFont="1"/>
    <xf numFmtId="0" fontId="6" fillId="0" borderId="0" xfId="0" applyFont="1"/>
    <xf numFmtId="0" fontId="6" fillId="0" borderId="1" xfId="0" applyFont="1" applyBorder="1"/>
    <xf numFmtId="0" fontId="6" fillId="0" borderId="4" xfId="0" applyFont="1" applyBorder="1"/>
    <xf numFmtId="0" fontId="5" fillId="4" borderId="1" xfId="0" applyFont="1" applyFill="1" applyBorder="1" applyAlignment="1">
      <alignment textRotation="90"/>
    </xf>
    <xf numFmtId="0" fontId="5" fillId="5" borderId="1" xfId="0" applyFont="1" applyFill="1" applyBorder="1" applyAlignment="1">
      <alignment textRotation="90"/>
    </xf>
    <xf numFmtId="0" fontId="8" fillId="0" borderId="0" xfId="0" applyFont="1"/>
    <xf numFmtId="0" fontId="9" fillId="0" borderId="1" xfId="0" applyFont="1" applyBorder="1"/>
    <xf numFmtId="0" fontId="11" fillId="0" borderId="1" xfId="0" applyFont="1" applyBorder="1"/>
    <xf numFmtId="0" fontId="9" fillId="3" borderId="1" xfId="0" applyFont="1" applyFill="1" applyBorder="1"/>
    <xf numFmtId="0" fontId="8" fillId="0" borderId="1" xfId="0" applyFont="1" applyBorder="1"/>
    <xf numFmtId="0" fontId="11" fillId="2" borderId="1" xfId="0" applyFont="1" applyFill="1" applyBorder="1"/>
    <xf numFmtId="0" fontId="12" fillId="2" borderId="1" xfId="0" applyFont="1" applyFill="1" applyBorder="1"/>
    <xf numFmtId="0" fontId="10" fillId="3" borderId="1" xfId="0" applyFont="1" applyFill="1" applyBorder="1"/>
    <xf numFmtId="0" fontId="12" fillId="0" borderId="1" xfId="0" applyFont="1" applyFill="1" applyBorder="1"/>
    <xf numFmtId="0" fontId="11" fillId="0" borderId="1" xfId="0" applyFont="1" applyFill="1" applyBorder="1"/>
    <xf numFmtId="0" fontId="9" fillId="3" borderId="4" xfId="0" applyFont="1" applyFill="1" applyBorder="1"/>
    <xf numFmtId="2" fontId="12" fillId="2" borderId="1" xfId="0" applyNumberFormat="1" applyFont="1" applyFill="1" applyBorder="1"/>
    <xf numFmtId="0" fontId="8" fillId="2" borderId="1" xfId="0" applyFont="1" applyFill="1" applyBorder="1"/>
    <xf numFmtId="0" fontId="8" fillId="2" borderId="0" xfId="0" applyFont="1" applyFill="1"/>
    <xf numFmtId="0" fontId="16" fillId="2" borderId="1" xfId="0" applyFont="1" applyFill="1" applyBorder="1"/>
    <xf numFmtId="0" fontId="14" fillId="3" borderId="1" xfId="0" applyFont="1" applyFill="1" applyBorder="1"/>
    <xf numFmtId="0" fontId="17" fillId="0" borderId="0" xfId="0" applyFont="1"/>
    <xf numFmtId="0" fontId="10" fillId="2" borderId="1" xfId="0" applyFont="1" applyFill="1" applyBorder="1" applyAlignment="1">
      <alignment textRotation="90"/>
    </xf>
    <xf numFmtId="0" fontId="19" fillId="0" borderId="0" xfId="0" applyFont="1"/>
    <xf numFmtId="0" fontId="19" fillId="0" borderId="1" xfId="0" applyFont="1" applyBorder="1"/>
    <xf numFmtId="0" fontId="20" fillId="2" borderId="1" xfId="0" applyFont="1" applyFill="1" applyBorder="1" applyAlignment="1">
      <alignment textRotation="90"/>
    </xf>
    <xf numFmtId="0" fontId="21" fillId="0" borderId="1" xfId="0" applyFont="1" applyBorder="1" applyAlignment="1">
      <alignment wrapText="1"/>
    </xf>
    <xf numFmtId="0" fontId="21" fillId="2" borderId="1" xfId="0" applyFont="1" applyFill="1" applyBorder="1" applyAlignment="1">
      <alignment wrapText="1"/>
    </xf>
    <xf numFmtId="0" fontId="21" fillId="0" borderId="1" xfId="0" applyFont="1" applyBorder="1" applyAlignment="1"/>
    <xf numFmtId="0" fontId="21" fillId="2" borderId="1" xfId="0" applyFont="1" applyFill="1" applyBorder="1" applyAlignment="1"/>
    <xf numFmtId="0" fontId="22" fillId="0" borderId="1" xfId="0" applyFont="1" applyBorder="1"/>
    <xf numFmtId="0" fontId="19" fillId="2" borderId="1" xfId="0" applyFont="1" applyFill="1" applyBorder="1"/>
    <xf numFmtId="0" fontId="20" fillId="0" borderId="1" xfId="0" applyFont="1" applyBorder="1"/>
    <xf numFmtId="0" fontId="20" fillId="2" borderId="1" xfId="0" applyFont="1" applyFill="1" applyBorder="1"/>
    <xf numFmtId="0" fontId="22" fillId="2" borderId="1" xfId="0" applyFont="1" applyFill="1" applyBorder="1"/>
    <xf numFmtId="0" fontId="23" fillId="2" borderId="1" xfId="0" applyFont="1" applyFill="1" applyBorder="1"/>
    <xf numFmtId="0" fontId="18" fillId="2" borderId="1" xfId="0" applyFont="1" applyFill="1" applyBorder="1"/>
    <xf numFmtId="0" fontId="24" fillId="2" borderId="1" xfId="0" applyFont="1" applyFill="1" applyBorder="1"/>
    <xf numFmtId="0" fontId="24" fillId="0" borderId="1" xfId="0" applyFont="1" applyBorder="1"/>
    <xf numFmtId="0" fontId="23" fillId="0" borderId="1" xfId="0" applyFont="1" applyFill="1" applyBorder="1"/>
    <xf numFmtId="0" fontId="22" fillId="0" borderId="1" xfId="0" applyFont="1" applyFill="1" applyBorder="1"/>
    <xf numFmtId="0" fontId="19" fillId="2" borderId="4" xfId="0" applyFont="1" applyFill="1" applyBorder="1"/>
    <xf numFmtId="0" fontId="19" fillId="2" borderId="0" xfId="0" applyFont="1" applyFill="1"/>
    <xf numFmtId="0" fontId="27" fillId="0" borderId="0" xfId="0" applyFont="1"/>
    <xf numFmtId="0" fontId="4" fillId="0" borderId="1" xfId="0" applyFont="1" applyBorder="1"/>
    <xf numFmtId="0" fontId="27" fillId="0" borderId="1" xfId="0" applyFont="1" applyBorder="1"/>
    <xf numFmtId="0" fontId="27" fillId="0" borderId="1" xfId="0" applyFont="1" applyBorder="1" applyAlignment="1">
      <alignment horizontal="right"/>
    </xf>
    <xf numFmtId="0" fontId="27" fillId="2" borderId="1" xfId="0" applyFont="1" applyFill="1" applyBorder="1"/>
    <xf numFmtId="0" fontId="4" fillId="2" borderId="1" xfId="0" applyFont="1" applyFill="1" applyBorder="1"/>
    <xf numFmtId="0" fontId="30" fillId="0" borderId="1" xfId="0" applyFont="1" applyBorder="1"/>
    <xf numFmtId="0" fontId="30" fillId="0" borderId="1" xfId="0" applyFont="1" applyBorder="1" applyAlignment="1">
      <alignment horizontal="right"/>
    </xf>
    <xf numFmtId="0" fontId="4" fillId="0" borderId="0" xfId="0" applyFont="1"/>
    <xf numFmtId="0" fontId="27" fillId="0" borderId="0" xfId="0" applyFont="1" applyAlignment="1">
      <alignment horizontal="right"/>
    </xf>
    <xf numFmtId="0" fontId="12" fillId="4" borderId="1" xfId="0" applyFont="1" applyFill="1" applyBorder="1"/>
    <xf numFmtId="0" fontId="27" fillId="2" borderId="1" xfId="0" applyFont="1" applyFill="1" applyBorder="1" applyAlignment="1">
      <alignment horizontal="right"/>
    </xf>
    <xf numFmtId="0" fontId="31" fillId="0" borderId="1" xfId="0" applyFont="1" applyBorder="1"/>
    <xf numFmtId="0" fontId="32" fillId="0" borderId="1" xfId="0" applyFont="1" applyBorder="1"/>
    <xf numFmtId="0" fontId="33" fillId="0" borderId="1" xfId="0" applyFont="1" applyBorder="1"/>
    <xf numFmtId="0" fontId="33" fillId="2" borderId="1" xfId="0" applyFont="1" applyFill="1" applyBorder="1"/>
    <xf numFmtId="0" fontId="31" fillId="2" borderId="1" xfId="0" applyFont="1" applyFill="1" applyBorder="1"/>
    <xf numFmtId="0" fontId="34" fillId="2" borderId="1" xfId="0" applyFont="1" applyFill="1" applyBorder="1"/>
    <xf numFmtId="0" fontId="37" fillId="2" borderId="1" xfId="0" applyFont="1" applyFill="1" applyBorder="1"/>
    <xf numFmtId="0" fontId="39" fillId="2" borderId="1" xfId="0" applyFont="1" applyFill="1" applyBorder="1"/>
    <xf numFmtId="0" fontId="9" fillId="4" borderId="4" xfId="0" applyFont="1" applyFill="1" applyBorder="1"/>
    <xf numFmtId="0" fontId="8" fillId="4" borderId="1" xfId="0" applyFont="1" applyFill="1" applyBorder="1"/>
    <xf numFmtId="0" fontId="23" fillId="4" borderId="1" xfId="0" applyFont="1" applyFill="1" applyBorder="1"/>
    <xf numFmtId="0" fontId="20" fillId="6" borderId="1" xfId="0" applyFont="1" applyFill="1" applyBorder="1" applyAlignment="1">
      <alignment textRotation="90"/>
    </xf>
    <xf numFmtId="0" fontId="20" fillId="6" borderId="1" xfId="0" applyFont="1" applyFill="1" applyBorder="1" applyAlignment="1">
      <alignment textRotation="89"/>
    </xf>
    <xf numFmtId="0" fontId="27" fillId="2" borderId="9" xfId="0" applyFont="1" applyFill="1" applyBorder="1"/>
    <xf numFmtId="0" fontId="0" fillId="4" borderId="1" xfId="0" applyFill="1" applyBorder="1" applyAlignment="1">
      <alignment textRotation="90"/>
    </xf>
    <xf numFmtId="0" fontId="0" fillId="4" borderId="0" xfId="0" applyFill="1"/>
    <xf numFmtId="0" fontId="27" fillId="2" borderId="0" xfId="0" applyFont="1" applyFill="1"/>
    <xf numFmtId="0" fontId="0" fillId="2" borderId="0" xfId="0" applyFill="1"/>
    <xf numFmtId="0" fontId="6" fillId="4" borderId="1" xfId="0" applyFont="1" applyFill="1" applyBorder="1"/>
    <xf numFmtId="0" fontId="0" fillId="4" borderId="1" xfId="0" applyFill="1" applyBorder="1"/>
    <xf numFmtId="0" fontId="1" fillId="2" borderId="8" xfId="0" applyFont="1" applyFill="1" applyBorder="1" applyAlignment="1">
      <alignment horizontal="center" vertical="top" wrapText="1"/>
    </xf>
    <xf numFmtId="0" fontId="27" fillId="2" borderId="9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28" fillId="2" borderId="1" xfId="0" applyFont="1" applyFill="1" applyBorder="1"/>
    <xf numFmtId="0" fontId="28" fillId="2" borderId="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4" fillId="2" borderId="10" xfId="0" applyFont="1" applyFill="1" applyBorder="1" applyAlignment="1"/>
    <xf numFmtId="0" fontId="27" fillId="2" borderId="10" xfId="0" applyFont="1" applyFill="1" applyBorder="1" applyAlignment="1"/>
    <xf numFmtId="0" fontId="27" fillId="2" borderId="9" xfId="0" applyFont="1" applyFill="1" applyBorder="1" applyAlignment="1"/>
    <xf numFmtId="0" fontId="29" fillId="2" borderId="1" xfId="0" applyFont="1" applyFill="1" applyBorder="1" applyAlignment="1">
      <alignment horizontal="left"/>
    </xf>
    <xf numFmtId="0" fontId="29" fillId="2" borderId="1" xfId="0" applyFont="1" applyFill="1" applyBorder="1" applyAlignment="1">
      <alignment horizontal="right"/>
    </xf>
    <xf numFmtId="0" fontId="29" fillId="2" borderId="1" xfId="0" applyFont="1" applyFill="1" applyBorder="1"/>
    <xf numFmtId="0" fontId="15" fillId="2" borderId="0" xfId="0" applyFont="1" applyFill="1"/>
    <xf numFmtId="0" fontId="35" fillId="2" borderId="1" xfId="0" applyFont="1" applyFill="1" applyBorder="1"/>
    <xf numFmtId="0" fontId="36" fillId="2" borderId="1" xfId="0" applyFont="1" applyFill="1" applyBorder="1"/>
    <xf numFmtId="0" fontId="38" fillId="2" borderId="1" xfId="0" applyFont="1" applyFill="1" applyBorder="1"/>
    <xf numFmtId="0" fontId="17" fillId="2" borderId="0" xfId="0" applyFont="1" applyFill="1"/>
    <xf numFmtId="2" fontId="12" fillId="2" borderId="1" xfId="0" applyNumberFormat="1" applyFont="1" applyFill="1" applyBorder="1" applyAlignment="1">
      <alignment horizontal="left" indent="1"/>
    </xf>
    <xf numFmtId="0" fontId="15" fillId="2" borderId="1" xfId="0" applyFont="1" applyFill="1" applyBorder="1"/>
    <xf numFmtId="0" fontId="27" fillId="2" borderId="9" xfId="0" applyFont="1" applyFill="1" applyBorder="1"/>
    <xf numFmtId="0" fontId="27" fillId="2" borderId="9" xfId="0" applyFont="1" applyFill="1" applyBorder="1"/>
    <xf numFmtId="0" fontId="27" fillId="2" borderId="4" xfId="0" applyFont="1" applyFill="1" applyBorder="1" applyAlignment="1">
      <alignment horizontal="center" vertical="top" wrapText="1"/>
    </xf>
    <xf numFmtId="0" fontId="27" fillId="2" borderId="9" xfId="0" applyFont="1" applyFill="1" applyBorder="1"/>
    <xf numFmtId="0" fontId="0" fillId="2" borderId="0" xfId="0" applyFont="1" applyFill="1"/>
    <xf numFmtId="0" fontId="3" fillId="2" borderId="0" xfId="0" applyFont="1" applyFill="1"/>
    <xf numFmtId="0" fontId="40" fillId="2" borderId="0" xfId="0" applyFont="1" applyFill="1" applyAlignment="1">
      <alignment horizontal="right"/>
    </xf>
    <xf numFmtId="2" fontId="0" fillId="2" borderId="0" xfId="0" applyNumberFormat="1" applyFont="1" applyFill="1"/>
    <xf numFmtId="0" fontId="40" fillId="2" borderId="0" xfId="0" applyFont="1" applyFill="1"/>
    <xf numFmtId="0" fontId="40" fillId="2" borderId="0" xfId="0" applyFont="1" applyFill="1" applyAlignment="1">
      <alignment horizontal="left"/>
    </xf>
    <xf numFmtId="0" fontId="0" fillId="2" borderId="0" xfId="0" applyFont="1" applyFill="1" applyAlignment="1">
      <alignment horizontal="right"/>
    </xf>
    <xf numFmtId="0" fontId="27" fillId="4" borderId="1" xfId="0" applyFont="1" applyFill="1" applyBorder="1" applyAlignment="1">
      <alignment wrapText="1"/>
    </xf>
    <xf numFmtId="0" fontId="4" fillId="4" borderId="1" xfId="0" applyFont="1" applyFill="1" applyBorder="1" applyAlignment="1"/>
    <xf numFmtId="0" fontId="27" fillId="4" borderId="1" xfId="0" applyFont="1" applyFill="1" applyBorder="1" applyAlignment="1">
      <alignment horizontal="right"/>
    </xf>
    <xf numFmtId="0" fontId="27" fillId="4" borderId="1" xfId="0" applyFont="1" applyFill="1" applyBorder="1"/>
    <xf numFmtId="0" fontId="4" fillId="4" borderId="1" xfId="0" applyFont="1" applyFill="1" applyBorder="1"/>
    <xf numFmtId="0" fontId="20" fillId="4" borderId="1" xfId="0" applyFont="1" applyFill="1" applyBorder="1" applyAlignment="1">
      <alignment textRotation="90"/>
    </xf>
    <xf numFmtId="0" fontId="21" fillId="4" borderId="1" xfId="0" applyFont="1" applyFill="1" applyBorder="1" applyAlignment="1">
      <alignment wrapText="1"/>
    </xf>
    <xf numFmtId="0" fontId="19" fillId="4" borderId="1" xfId="0" applyFont="1" applyFill="1" applyBorder="1"/>
    <xf numFmtId="0" fontId="20" fillId="4" borderId="1" xfId="0" applyFont="1" applyFill="1" applyBorder="1"/>
    <xf numFmtId="0" fontId="24" fillId="4" borderId="1" xfId="0" applyFont="1" applyFill="1" applyBorder="1"/>
    <xf numFmtId="0" fontId="19" fillId="4" borderId="4" xfId="0" applyFont="1" applyFill="1" applyBorder="1"/>
    <xf numFmtId="0" fontId="33" fillId="4" borderId="1" xfId="0" applyFont="1" applyFill="1" applyBorder="1"/>
    <xf numFmtId="0" fontId="19" fillId="4" borderId="0" xfId="0" applyFont="1" applyFill="1"/>
    <xf numFmtId="0" fontId="31" fillId="4" borderId="1" xfId="0" applyFont="1" applyFill="1" applyBorder="1"/>
    <xf numFmtId="0" fontId="14" fillId="2" borderId="1" xfId="0" applyFont="1" applyFill="1" applyBorder="1" applyAlignment="1">
      <alignment textRotation="90"/>
    </xf>
    <xf numFmtId="2" fontId="16" fillId="2" borderId="1" xfId="0" applyNumberFormat="1" applyFont="1" applyFill="1" applyBorder="1"/>
    <xf numFmtId="0" fontId="17" fillId="2" borderId="1" xfId="0" applyFont="1" applyFill="1" applyBorder="1"/>
    <xf numFmtId="0" fontId="10" fillId="2" borderId="1" xfId="0" applyFont="1" applyFill="1" applyBorder="1" applyAlignment="1">
      <alignment textRotation="89"/>
    </xf>
    <xf numFmtId="0" fontId="37" fillId="2" borderId="4" xfId="0" applyFont="1" applyFill="1" applyBorder="1"/>
    <xf numFmtId="0" fontId="34" fillId="2" borderId="4" xfId="0" applyFont="1" applyFill="1" applyBorder="1"/>
    <xf numFmtId="0" fontId="7" fillId="0" borderId="11" xfId="0" applyFont="1" applyBorder="1" applyAlignment="1">
      <alignment horizontal="center"/>
    </xf>
    <xf numFmtId="0" fontId="13" fillId="0" borderId="8" xfId="0" applyFont="1" applyBorder="1" applyAlignment="1">
      <alignment horizontal="center"/>
    </xf>
    <xf numFmtId="0" fontId="13" fillId="0" borderId="9" xfId="0" applyFont="1" applyBorder="1" applyAlignment="1">
      <alignment horizontal="center"/>
    </xf>
    <xf numFmtId="0" fontId="0" fillId="2" borderId="0" xfId="0" applyFill="1" applyAlignment="1">
      <alignment horizontal="left"/>
    </xf>
    <xf numFmtId="0" fontId="0" fillId="2" borderId="0" xfId="0" applyFont="1" applyFill="1" applyAlignment="1">
      <alignment horizontal="left"/>
    </xf>
    <xf numFmtId="0" fontId="27" fillId="0" borderId="2" xfId="0" applyFont="1" applyBorder="1"/>
    <xf numFmtId="0" fontId="27" fillId="0" borderId="3" xfId="0" applyFont="1" applyBorder="1"/>
    <xf numFmtId="0" fontId="27" fillId="0" borderId="4" xfId="0" applyFont="1" applyBorder="1"/>
    <xf numFmtId="0" fontId="27" fillId="2" borderId="2" xfId="0" applyFont="1" applyFill="1" applyBorder="1" applyAlignment="1">
      <alignment horizontal="center" vertical="top" wrapText="1"/>
    </xf>
    <xf numFmtId="0" fontId="27" fillId="2" borderId="3" xfId="0" applyFont="1" applyFill="1" applyBorder="1" applyAlignment="1">
      <alignment horizontal="center" vertical="top" wrapText="1"/>
    </xf>
    <xf numFmtId="0" fontId="27" fillId="2" borderId="4" xfId="0" applyFont="1" applyFill="1" applyBorder="1" applyAlignment="1">
      <alignment horizontal="center" vertical="top" wrapText="1"/>
    </xf>
    <xf numFmtId="0" fontId="27" fillId="2" borderId="2" xfId="0" applyFont="1" applyFill="1" applyBorder="1" applyAlignment="1">
      <alignment vertical="top" wrapText="1"/>
    </xf>
    <xf numFmtId="0" fontId="27" fillId="2" borderId="3" xfId="0" applyFont="1" applyFill="1" applyBorder="1" applyAlignment="1">
      <alignment vertical="top" wrapText="1"/>
    </xf>
    <xf numFmtId="0" fontId="27" fillId="2" borderId="4" xfId="0" applyFont="1" applyFill="1" applyBorder="1" applyAlignment="1">
      <alignment vertical="top" wrapText="1"/>
    </xf>
    <xf numFmtId="0" fontId="29" fillId="2" borderId="2" xfId="0" applyFont="1" applyFill="1" applyBorder="1" applyAlignment="1">
      <alignment horizontal="center" vertical="top" wrapText="1"/>
    </xf>
    <xf numFmtId="0" fontId="29" fillId="2" borderId="3" xfId="0" applyFont="1" applyFill="1" applyBorder="1" applyAlignment="1">
      <alignment horizontal="center" vertical="top" wrapText="1"/>
    </xf>
    <xf numFmtId="0" fontId="29" fillId="2" borderId="4" xfId="0" applyFont="1" applyFill="1" applyBorder="1" applyAlignment="1">
      <alignment horizontal="center" vertical="top" wrapText="1"/>
    </xf>
    <xf numFmtId="0" fontId="28" fillId="2" borderId="8" xfId="0" applyFont="1" applyFill="1" applyBorder="1" applyAlignment="1">
      <alignment horizontal="left"/>
    </xf>
    <xf numFmtId="0" fontId="28" fillId="2" borderId="10" xfId="0" applyFont="1" applyFill="1" applyBorder="1" applyAlignment="1">
      <alignment horizontal="left"/>
    </xf>
    <xf numFmtId="0" fontId="28" fillId="2" borderId="9" xfId="0" applyFont="1" applyFill="1" applyBorder="1" applyAlignment="1">
      <alignment horizontal="left"/>
    </xf>
    <xf numFmtId="0" fontId="27" fillId="2" borderId="8" xfId="0" applyFont="1" applyFill="1" applyBorder="1"/>
    <xf numFmtId="0" fontId="27" fillId="2" borderId="10" xfId="0" applyFont="1" applyFill="1" applyBorder="1"/>
    <xf numFmtId="0" fontId="27" fillId="2" borderId="9" xfId="0" applyFont="1" applyFill="1" applyBorder="1"/>
    <xf numFmtId="0" fontId="28" fillId="2" borderId="8" xfId="0" applyFont="1" applyFill="1" applyBorder="1" applyAlignment="1"/>
    <xf numFmtId="0" fontId="28" fillId="2" borderId="10" xfId="0" applyFont="1" applyFill="1" applyBorder="1" applyAlignment="1"/>
    <xf numFmtId="0" fontId="27" fillId="2" borderId="1" xfId="0" applyFont="1" applyFill="1" applyBorder="1" applyAlignment="1">
      <alignment horizontal="center"/>
    </xf>
    <xf numFmtId="0" fontId="28" fillId="2" borderId="8" xfId="0" applyFont="1" applyFill="1" applyBorder="1"/>
    <xf numFmtId="2" fontId="1" fillId="2" borderId="2" xfId="0" applyNumberFormat="1" applyFont="1" applyFill="1" applyBorder="1" applyAlignment="1">
      <alignment horizontal="center" vertical="top" wrapText="1"/>
    </xf>
    <xf numFmtId="2" fontId="1" fillId="2" borderId="4" xfId="0" applyNumberFormat="1" applyFont="1" applyFill="1" applyBorder="1" applyAlignment="1">
      <alignment horizontal="center" vertical="top" wrapText="1"/>
    </xf>
    <xf numFmtId="0" fontId="2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vertical="top" wrapText="1"/>
    </xf>
    <xf numFmtId="0" fontId="1" fillId="2" borderId="3" xfId="0" applyFont="1" applyFill="1" applyBorder="1" applyAlignment="1">
      <alignment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1" fillId="2" borderId="10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8" fillId="2" borderId="10" xfId="0" applyFont="1" applyFill="1" applyBorder="1"/>
    <xf numFmtId="0" fontId="28" fillId="2" borderId="9" xfId="0" applyFont="1" applyFill="1" applyBorder="1"/>
    <xf numFmtId="0" fontId="27" fillId="2" borderId="8" xfId="0" applyFont="1" applyFill="1" applyBorder="1" applyAlignment="1">
      <alignment horizontal="left"/>
    </xf>
    <xf numFmtId="0" fontId="27" fillId="2" borderId="10" xfId="0" applyFont="1" applyFill="1" applyBorder="1" applyAlignment="1">
      <alignment horizontal="left"/>
    </xf>
    <xf numFmtId="0" fontId="27" fillId="2" borderId="9" xfId="0" applyFont="1" applyFill="1" applyBorder="1" applyAlignment="1">
      <alignment horizontal="left"/>
    </xf>
    <xf numFmtId="0" fontId="18" fillId="0" borderId="1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40"/>
  <sheetViews>
    <sheetView view="pageBreakPreview" zoomScale="50" zoomScaleSheetLayoutView="50" workbookViewId="0">
      <pane xSplit="1" topLeftCell="B1" activePane="topRight" state="frozen"/>
      <selection pane="topRight" activeCell="R26" sqref="R26"/>
    </sheetView>
  </sheetViews>
  <sheetFormatPr defaultColWidth="9.7109375" defaultRowHeight="23.25"/>
  <cols>
    <col min="1" max="1" width="36" style="12" customWidth="1"/>
    <col min="2" max="2" width="16" style="12" customWidth="1"/>
    <col min="3" max="3" width="19" style="98" customWidth="1"/>
    <col min="4" max="4" width="14" style="25" customWidth="1"/>
    <col min="5" max="5" width="16.85546875" style="25" customWidth="1"/>
    <col min="6" max="6" width="14.7109375" style="25" customWidth="1"/>
    <col min="7" max="7" width="16.85546875" style="94" customWidth="1"/>
    <col min="8" max="8" width="14.7109375" style="98" customWidth="1"/>
    <col min="9" max="9" width="17.28515625" style="94" customWidth="1"/>
    <col min="10" max="10" width="18.7109375" style="94" customWidth="1"/>
    <col min="11" max="11" width="15.85546875" style="25" customWidth="1"/>
    <col min="12" max="13" width="12.5703125" style="25" customWidth="1"/>
    <col min="14" max="15" width="13.28515625" style="25" customWidth="1"/>
    <col min="16" max="16" width="12.28515625" style="94" customWidth="1"/>
    <col min="17" max="17" width="15.5703125" style="94" customWidth="1"/>
    <col min="18" max="18" width="14.42578125" style="98" customWidth="1"/>
    <col min="19" max="19" width="17.28515625" style="94" customWidth="1"/>
    <col min="20" max="20" width="11.42578125" style="94" customWidth="1"/>
    <col min="21" max="21" width="15.140625" style="94" customWidth="1"/>
    <col min="22" max="22" width="11.85546875" style="94" customWidth="1"/>
    <col min="23" max="23" width="13.7109375" style="94" customWidth="1"/>
    <col min="24" max="24" width="12.5703125" style="94" customWidth="1"/>
    <col min="25" max="25" width="14" style="94" customWidth="1"/>
    <col min="26" max="26" width="14.7109375" style="94" customWidth="1"/>
    <col min="27" max="27" width="12.5703125" style="94" customWidth="1"/>
    <col min="28" max="28" width="13.42578125" style="94" customWidth="1"/>
    <col min="29" max="29" width="14.28515625" style="94" customWidth="1"/>
    <col min="30" max="30" width="13" style="94" customWidth="1"/>
    <col min="31" max="31" width="12.5703125" style="94" customWidth="1"/>
    <col min="32" max="32" width="13.7109375" style="94" customWidth="1"/>
    <col min="33" max="33" width="9.7109375" style="94"/>
    <col min="34" max="39" width="9.7109375" style="25"/>
    <col min="40" max="16384" width="9.7109375" style="12"/>
  </cols>
  <sheetData>
    <row r="1" spans="1:39" ht="35.25" customHeight="1">
      <c r="A1" s="132" t="s">
        <v>81</v>
      </c>
      <c r="B1" s="132"/>
      <c r="C1" s="132"/>
      <c r="D1" s="132"/>
      <c r="E1" s="132"/>
      <c r="F1" s="132"/>
      <c r="G1" s="132"/>
      <c r="H1" s="132"/>
      <c r="I1" s="132"/>
      <c r="J1" s="132"/>
      <c r="K1" s="132"/>
      <c r="L1" s="132"/>
      <c r="M1" s="132"/>
      <c r="N1" s="132"/>
      <c r="O1" s="132"/>
      <c r="P1" s="132"/>
      <c r="Q1" s="132"/>
      <c r="R1" s="132"/>
      <c r="S1" s="132"/>
      <c r="T1" s="132"/>
      <c r="U1" s="132"/>
      <c r="V1" s="132"/>
      <c r="W1" s="132"/>
      <c r="X1" s="132"/>
      <c r="Y1" s="132"/>
    </row>
    <row r="2" spans="1:39" ht="258" customHeight="1">
      <c r="A2" s="13" t="s">
        <v>70</v>
      </c>
      <c r="B2" s="13" t="s">
        <v>71</v>
      </c>
      <c r="C2" s="126" t="s">
        <v>98</v>
      </c>
      <c r="D2" s="129" t="s">
        <v>75</v>
      </c>
      <c r="E2" s="129" t="s">
        <v>128</v>
      </c>
      <c r="F2" s="129" t="s">
        <v>76</v>
      </c>
      <c r="G2" s="29" t="s">
        <v>74</v>
      </c>
      <c r="H2" s="126" t="s">
        <v>78</v>
      </c>
      <c r="I2" s="29" t="s">
        <v>80</v>
      </c>
      <c r="J2" s="29" t="s">
        <v>79</v>
      </c>
      <c r="K2" s="29" t="s">
        <v>106</v>
      </c>
      <c r="L2" s="29" t="s">
        <v>107</v>
      </c>
      <c r="M2" s="29" t="s">
        <v>109</v>
      </c>
      <c r="N2" s="29" t="s">
        <v>108</v>
      </c>
      <c r="O2" s="29" t="s">
        <v>110</v>
      </c>
      <c r="P2" s="29" t="s">
        <v>77</v>
      </c>
      <c r="Q2" s="29" t="s">
        <v>82</v>
      </c>
      <c r="R2" s="126" t="s">
        <v>83</v>
      </c>
      <c r="S2" s="29" t="s">
        <v>84</v>
      </c>
      <c r="T2" s="29" t="s">
        <v>85</v>
      </c>
      <c r="U2" s="29" t="s">
        <v>96</v>
      </c>
      <c r="V2" s="29" t="s">
        <v>86</v>
      </c>
      <c r="W2" s="29" t="s">
        <v>87</v>
      </c>
      <c r="X2" s="29" t="s">
        <v>88</v>
      </c>
      <c r="Y2" s="29" t="s">
        <v>89</v>
      </c>
      <c r="Z2" s="29" t="s">
        <v>90</v>
      </c>
      <c r="AA2" s="29" t="s">
        <v>91</v>
      </c>
      <c r="AB2" s="29" t="s">
        <v>95</v>
      </c>
      <c r="AC2" s="29" t="s">
        <v>92</v>
      </c>
      <c r="AD2" s="29" t="s">
        <v>93</v>
      </c>
      <c r="AE2" s="29" t="s">
        <v>129</v>
      </c>
      <c r="AF2" s="29" t="s">
        <v>168</v>
      </c>
      <c r="AG2" s="29" t="s">
        <v>131</v>
      </c>
    </row>
    <row r="3" spans="1:39">
      <c r="A3" s="14" t="s">
        <v>105</v>
      </c>
      <c r="B3" s="15">
        <v>70</v>
      </c>
      <c r="C3" s="68"/>
      <c r="D3" s="67"/>
      <c r="E3" s="67"/>
      <c r="F3" s="67"/>
      <c r="G3" s="95"/>
      <c r="H3" s="68"/>
      <c r="I3" s="95"/>
      <c r="J3" s="95"/>
      <c r="K3" s="67">
        <v>8.0000000000000002E-3</v>
      </c>
      <c r="L3" s="67"/>
      <c r="M3" s="67"/>
      <c r="N3" s="67"/>
      <c r="O3" s="67"/>
      <c r="P3" s="95"/>
      <c r="Q3" s="95"/>
      <c r="R3" s="68"/>
      <c r="S3" s="95"/>
      <c r="T3" s="95"/>
      <c r="U3" s="95"/>
      <c r="V3" s="95"/>
      <c r="W3" s="95"/>
      <c r="X3" s="95"/>
      <c r="Y3" s="95"/>
      <c r="Z3" s="95"/>
      <c r="AA3" s="96"/>
      <c r="AB3" s="96"/>
      <c r="AC3" s="96"/>
      <c r="AD3" s="96"/>
      <c r="AE3" s="96"/>
      <c r="AF3" s="96"/>
      <c r="AG3" s="96"/>
    </row>
    <row r="4" spans="1:39">
      <c r="A4" s="14" t="s">
        <v>47</v>
      </c>
      <c r="B4" s="15">
        <v>319.89</v>
      </c>
      <c r="C4" s="68"/>
      <c r="D4" s="67"/>
      <c r="E4" s="67"/>
      <c r="F4" s="67"/>
      <c r="G4" s="95"/>
      <c r="H4" s="68"/>
      <c r="I4" s="95"/>
      <c r="J4" s="95"/>
      <c r="K4" s="67"/>
      <c r="L4" s="67"/>
      <c r="M4" s="67"/>
      <c r="N4" s="67">
        <v>0.107</v>
      </c>
      <c r="O4" s="67"/>
      <c r="P4" s="95"/>
      <c r="Q4" s="95"/>
      <c r="R4" s="68">
        <v>0.09</v>
      </c>
      <c r="S4" s="95"/>
      <c r="T4" s="95"/>
      <c r="U4" s="95">
        <v>0.09</v>
      </c>
      <c r="V4" s="95"/>
      <c r="W4" s="95"/>
      <c r="X4" s="95"/>
      <c r="Y4" s="95">
        <v>9.6000000000000002E-2</v>
      </c>
      <c r="Z4" s="95"/>
      <c r="AA4" s="96"/>
      <c r="AB4" s="96"/>
      <c r="AC4" s="96"/>
      <c r="AD4" s="96"/>
      <c r="AE4" s="96"/>
      <c r="AF4" s="96"/>
      <c r="AG4" s="96"/>
    </row>
    <row r="5" spans="1:39">
      <c r="A5" s="14" t="s">
        <v>48</v>
      </c>
      <c r="B5" s="15">
        <v>177.04</v>
      </c>
      <c r="C5" s="68"/>
      <c r="D5" s="67"/>
      <c r="E5" s="67"/>
      <c r="F5" s="67"/>
      <c r="G5" s="95"/>
      <c r="H5" s="68"/>
      <c r="I5" s="95"/>
      <c r="J5" s="95"/>
      <c r="K5" s="67"/>
      <c r="L5" s="67"/>
      <c r="M5" s="67"/>
      <c r="N5" s="67"/>
      <c r="O5" s="67"/>
      <c r="P5" s="95"/>
      <c r="Q5" s="95"/>
      <c r="R5" s="68"/>
      <c r="S5" s="95"/>
      <c r="T5" s="95">
        <v>4.0000000000000001E-3</v>
      </c>
      <c r="U5" s="95"/>
      <c r="V5" s="95"/>
      <c r="W5" s="95"/>
      <c r="X5" s="95"/>
      <c r="Y5" s="95"/>
      <c r="Z5" s="95"/>
      <c r="AA5" s="96"/>
      <c r="AB5" s="96"/>
      <c r="AC5" s="96"/>
      <c r="AD5" s="96"/>
      <c r="AE5" s="96"/>
      <c r="AF5" s="96"/>
      <c r="AG5" s="96"/>
    </row>
    <row r="6" spans="1:39">
      <c r="A6" s="14" t="s">
        <v>49</v>
      </c>
      <c r="B6" s="15">
        <v>12</v>
      </c>
      <c r="C6" s="68"/>
      <c r="D6" s="67"/>
      <c r="E6" s="67"/>
      <c r="F6" s="67"/>
      <c r="G6" s="95"/>
      <c r="H6" s="68"/>
      <c r="I6" s="95"/>
      <c r="J6" s="95"/>
      <c r="K6" s="67"/>
      <c r="L6" s="67"/>
      <c r="M6" s="67"/>
      <c r="N6" s="67"/>
      <c r="O6" s="67"/>
      <c r="P6" s="95"/>
      <c r="Q6" s="95"/>
      <c r="R6" s="68"/>
      <c r="S6" s="95"/>
      <c r="T6" s="95"/>
      <c r="U6" s="95"/>
      <c r="V6" s="95"/>
      <c r="W6" s="95"/>
      <c r="X6" s="95">
        <v>6.8000000000000005E-2</v>
      </c>
      <c r="Y6" s="95"/>
      <c r="Z6" s="95"/>
      <c r="AA6" s="96"/>
      <c r="AB6" s="96"/>
      <c r="AC6" s="96"/>
      <c r="AD6" s="96"/>
      <c r="AE6" s="96"/>
      <c r="AF6" s="96"/>
      <c r="AG6" s="96"/>
    </row>
    <row r="7" spans="1:39">
      <c r="A7" s="14" t="s">
        <v>50</v>
      </c>
      <c r="B7" s="15">
        <v>16.760000000000002</v>
      </c>
      <c r="C7" s="68"/>
      <c r="D7" s="67"/>
      <c r="E7" s="67"/>
      <c r="F7" s="67"/>
      <c r="G7" s="95"/>
      <c r="H7" s="68"/>
      <c r="I7" s="95"/>
      <c r="J7" s="95"/>
      <c r="K7" s="67"/>
      <c r="L7" s="67"/>
      <c r="M7" s="67"/>
      <c r="N7" s="67"/>
      <c r="O7" s="67"/>
      <c r="P7" s="95"/>
      <c r="Q7" s="95"/>
      <c r="R7" s="68"/>
      <c r="S7" s="95">
        <v>0.17100000000000001</v>
      </c>
      <c r="T7" s="95"/>
      <c r="U7" s="95"/>
      <c r="V7" s="95"/>
      <c r="W7" s="95"/>
      <c r="X7" s="95"/>
      <c r="Y7" s="95">
        <v>0.106</v>
      </c>
      <c r="Z7" s="95"/>
      <c r="AA7" s="96"/>
      <c r="AB7" s="96"/>
      <c r="AC7" s="96"/>
      <c r="AD7" s="96"/>
      <c r="AE7" s="96"/>
      <c r="AF7" s="96"/>
      <c r="AG7" s="96"/>
    </row>
    <row r="8" spans="1:39">
      <c r="A8" s="14" t="s">
        <v>107</v>
      </c>
      <c r="B8" s="15">
        <v>151</v>
      </c>
      <c r="C8" s="68"/>
      <c r="D8" s="67"/>
      <c r="E8" s="67"/>
      <c r="F8" s="67"/>
      <c r="G8" s="95"/>
      <c r="H8" s="68"/>
      <c r="I8" s="95"/>
      <c r="J8" s="95"/>
      <c r="K8" s="67"/>
      <c r="L8" s="67">
        <v>5.0000000000000001E-3</v>
      </c>
      <c r="M8" s="67"/>
      <c r="N8" s="67"/>
      <c r="O8" s="67"/>
      <c r="P8" s="95"/>
      <c r="Q8" s="95"/>
      <c r="R8" s="68"/>
      <c r="S8" s="95"/>
      <c r="T8" s="95"/>
      <c r="U8" s="95"/>
      <c r="V8" s="95"/>
      <c r="W8" s="95"/>
      <c r="X8" s="95"/>
      <c r="Y8" s="95"/>
      <c r="Z8" s="95"/>
      <c r="AA8" s="96"/>
      <c r="AB8" s="96"/>
      <c r="AC8" s="96"/>
      <c r="AD8" s="96"/>
      <c r="AE8" s="96"/>
      <c r="AF8" s="96"/>
      <c r="AG8" s="96"/>
    </row>
    <row r="9" spans="1:39">
      <c r="A9" s="17" t="s">
        <v>109</v>
      </c>
      <c r="B9" s="15"/>
      <c r="C9" s="68"/>
      <c r="D9" s="67"/>
      <c r="E9" s="67"/>
      <c r="F9" s="67"/>
      <c r="G9" s="95"/>
      <c r="H9" s="68"/>
      <c r="I9" s="95"/>
      <c r="J9" s="95"/>
      <c r="K9" s="67"/>
      <c r="L9" s="67"/>
      <c r="M9" s="67">
        <v>0.15</v>
      </c>
      <c r="N9" s="67"/>
      <c r="O9" s="67"/>
      <c r="P9" s="95"/>
      <c r="Q9" s="95"/>
      <c r="R9" s="68"/>
      <c r="S9" s="95"/>
      <c r="T9" s="95"/>
      <c r="U9" s="95"/>
      <c r="V9" s="95"/>
      <c r="W9" s="95"/>
      <c r="X9" s="95"/>
      <c r="Y9" s="95"/>
      <c r="Z9" s="95"/>
      <c r="AA9" s="96"/>
      <c r="AB9" s="96"/>
      <c r="AC9" s="96"/>
      <c r="AD9" s="96"/>
      <c r="AE9" s="96"/>
      <c r="AF9" s="96"/>
      <c r="AG9" s="96"/>
    </row>
    <row r="10" spans="1:39">
      <c r="A10" s="18" t="s">
        <v>51</v>
      </c>
      <c r="B10" s="19">
        <v>104.01</v>
      </c>
      <c r="C10" s="68"/>
      <c r="D10" s="95"/>
      <c r="E10" s="95"/>
      <c r="F10" s="95"/>
      <c r="G10" s="95"/>
      <c r="H10" s="68"/>
      <c r="I10" s="95"/>
      <c r="J10" s="95">
        <v>3.5000000000000003E-2</v>
      </c>
      <c r="K10" s="67"/>
      <c r="L10" s="67"/>
      <c r="M10" s="67"/>
      <c r="N10" s="67"/>
      <c r="O10" s="67"/>
      <c r="P10" s="95"/>
      <c r="Q10" s="95"/>
      <c r="R10" s="68"/>
      <c r="S10" s="95"/>
      <c r="T10" s="95"/>
      <c r="U10" s="95"/>
      <c r="V10" s="95"/>
      <c r="W10" s="95"/>
      <c r="X10" s="95"/>
      <c r="Y10" s="95"/>
      <c r="Z10" s="95"/>
      <c r="AA10" s="96"/>
      <c r="AB10" s="96"/>
      <c r="AC10" s="96"/>
      <c r="AD10" s="96"/>
      <c r="AE10" s="96"/>
      <c r="AF10" s="96"/>
      <c r="AG10" s="96"/>
    </row>
    <row r="11" spans="1:39" s="28" customFormat="1">
      <c r="A11" s="26" t="s">
        <v>52</v>
      </c>
      <c r="B11" s="27">
        <v>49.87</v>
      </c>
      <c r="C11" s="68"/>
      <c r="D11" s="68"/>
      <c r="E11" s="68"/>
      <c r="F11" s="68"/>
      <c r="G11" s="68"/>
      <c r="H11" s="68"/>
      <c r="I11" s="68"/>
      <c r="J11" s="68"/>
      <c r="K11" s="68"/>
      <c r="L11" s="68"/>
      <c r="M11" s="68"/>
      <c r="N11" s="68"/>
      <c r="O11" s="68"/>
      <c r="P11" s="68"/>
      <c r="Q11" s="68"/>
      <c r="R11" s="68"/>
      <c r="S11" s="68"/>
      <c r="T11" s="68"/>
      <c r="U11" s="68"/>
      <c r="V11" s="68"/>
      <c r="W11" s="68"/>
      <c r="X11" s="68"/>
      <c r="Y11" s="68"/>
      <c r="Z11" s="68">
        <v>0.03</v>
      </c>
      <c r="AA11" s="97"/>
      <c r="AB11" s="97"/>
      <c r="AC11" s="97"/>
      <c r="AD11" s="97"/>
      <c r="AE11" s="97"/>
      <c r="AF11" s="97"/>
      <c r="AG11" s="97"/>
      <c r="AH11" s="98"/>
      <c r="AI11" s="98"/>
      <c r="AJ11" s="98"/>
      <c r="AK11" s="98"/>
      <c r="AL11" s="98"/>
      <c r="AM11" s="98"/>
    </row>
    <row r="12" spans="1:39">
      <c r="A12" s="18" t="s">
        <v>110</v>
      </c>
      <c r="B12" s="15">
        <v>80</v>
      </c>
      <c r="C12" s="68"/>
      <c r="D12" s="67"/>
      <c r="E12" s="67"/>
      <c r="F12" s="67"/>
      <c r="G12" s="95"/>
      <c r="H12" s="68"/>
      <c r="I12" s="95"/>
      <c r="J12" s="95"/>
      <c r="K12" s="67"/>
      <c r="L12" s="67"/>
      <c r="M12" s="67"/>
      <c r="N12" s="67"/>
      <c r="O12" s="67">
        <v>0.12</v>
      </c>
      <c r="P12" s="95"/>
      <c r="Q12" s="95"/>
      <c r="R12" s="68"/>
      <c r="S12" s="95"/>
      <c r="T12" s="95"/>
      <c r="U12" s="95"/>
      <c r="V12" s="95"/>
      <c r="W12" s="95"/>
      <c r="X12" s="95"/>
      <c r="Y12" s="95"/>
      <c r="Z12" s="95"/>
      <c r="AA12" s="96"/>
      <c r="AB12" s="96"/>
      <c r="AC12" s="96"/>
      <c r="AD12" s="96"/>
      <c r="AE12" s="96"/>
      <c r="AF12" s="96"/>
      <c r="AG12" s="96"/>
    </row>
    <row r="13" spans="1:39">
      <c r="A13" s="17" t="s">
        <v>53</v>
      </c>
      <c r="B13" s="15">
        <v>41.8</v>
      </c>
      <c r="C13" s="68"/>
      <c r="D13" s="67"/>
      <c r="E13" s="67"/>
      <c r="F13" s="67"/>
      <c r="G13" s="95"/>
      <c r="H13" s="68"/>
      <c r="I13" s="95"/>
      <c r="J13" s="95"/>
      <c r="K13" s="67"/>
      <c r="L13" s="67"/>
      <c r="M13" s="67"/>
      <c r="N13" s="67"/>
      <c r="O13" s="67"/>
      <c r="P13" s="95"/>
      <c r="Q13" s="95">
        <v>0.05</v>
      </c>
      <c r="R13" s="68"/>
      <c r="S13" s="95"/>
      <c r="T13" s="95"/>
      <c r="U13" s="95"/>
      <c r="V13" s="95"/>
      <c r="W13" s="95"/>
      <c r="X13" s="95"/>
      <c r="Y13" s="95"/>
      <c r="Z13" s="95"/>
      <c r="AA13" s="96"/>
      <c r="AB13" s="96"/>
      <c r="AC13" s="96"/>
      <c r="AD13" s="96"/>
      <c r="AE13" s="96"/>
      <c r="AF13" s="96"/>
      <c r="AG13" s="96"/>
    </row>
    <row r="14" spans="1:39">
      <c r="A14" s="17" t="s">
        <v>54</v>
      </c>
      <c r="B14" s="15">
        <v>20</v>
      </c>
      <c r="C14" s="68">
        <v>1.4E-2</v>
      </c>
      <c r="D14" s="67"/>
      <c r="E14" s="67"/>
      <c r="F14" s="67"/>
      <c r="G14" s="95"/>
      <c r="H14" s="68">
        <v>0.01</v>
      </c>
      <c r="I14" s="95">
        <v>1.7999999999999999E-2</v>
      </c>
      <c r="J14" s="95"/>
      <c r="K14" s="67"/>
      <c r="L14" s="67"/>
      <c r="M14" s="67"/>
      <c r="N14" s="67">
        <v>1.7999999999999999E-2</v>
      </c>
      <c r="O14" s="67"/>
      <c r="P14" s="95"/>
      <c r="Q14" s="95"/>
      <c r="R14" s="68"/>
      <c r="S14" s="95"/>
      <c r="T14" s="95"/>
      <c r="U14" s="95">
        <v>1.0999999999999999E-2</v>
      </c>
      <c r="V14" s="95"/>
      <c r="W14" s="95"/>
      <c r="X14" s="95"/>
      <c r="Y14" s="95">
        <v>1.2E-2</v>
      </c>
      <c r="Z14" s="95"/>
      <c r="AA14" s="96"/>
      <c r="AB14" s="96">
        <v>1.2999999999999999E-2</v>
      </c>
      <c r="AC14" s="96"/>
      <c r="AD14" s="96"/>
      <c r="AE14" s="96"/>
      <c r="AF14" s="96"/>
      <c r="AG14" s="96"/>
    </row>
    <row r="15" spans="1:39">
      <c r="A15" s="20" t="s">
        <v>99</v>
      </c>
      <c r="B15" s="19">
        <v>227.22</v>
      </c>
      <c r="C15" s="68">
        <v>0.123</v>
      </c>
      <c r="D15" s="95"/>
      <c r="E15" s="95"/>
      <c r="F15" s="95"/>
      <c r="G15" s="95"/>
      <c r="H15" s="68"/>
      <c r="I15" s="95"/>
      <c r="J15" s="95"/>
      <c r="K15" s="67"/>
      <c r="L15" s="67"/>
      <c r="M15" s="67"/>
      <c r="N15" s="67"/>
      <c r="O15" s="67"/>
      <c r="P15" s="95"/>
      <c r="Q15" s="95"/>
      <c r="R15" s="68"/>
      <c r="S15" s="95"/>
      <c r="T15" s="95"/>
      <c r="U15" s="95"/>
      <c r="V15" s="95"/>
      <c r="W15" s="95"/>
      <c r="X15" s="95"/>
      <c r="Y15" s="95"/>
      <c r="Z15" s="95"/>
      <c r="AA15" s="96"/>
      <c r="AB15" s="96"/>
      <c r="AC15" s="96"/>
      <c r="AD15" s="96"/>
      <c r="AE15" s="96"/>
      <c r="AF15" s="96"/>
      <c r="AG15" s="96"/>
    </row>
    <row r="16" spans="1:39">
      <c r="A16" s="18" t="s">
        <v>55</v>
      </c>
      <c r="B16" s="19">
        <v>92.37</v>
      </c>
      <c r="C16" s="68">
        <v>7.0000000000000001E-3</v>
      </c>
      <c r="D16" s="95"/>
      <c r="E16" s="95"/>
      <c r="F16" s="95"/>
      <c r="G16" s="95"/>
      <c r="H16" s="68">
        <v>3.0000000000000001E-3</v>
      </c>
      <c r="I16" s="95">
        <v>5.0000000000000001E-3</v>
      </c>
      <c r="J16" s="95"/>
      <c r="K16" s="67"/>
      <c r="L16" s="67"/>
      <c r="M16" s="67"/>
      <c r="N16" s="67">
        <v>5.0000000000000001E-3</v>
      </c>
      <c r="O16" s="67"/>
      <c r="P16" s="95"/>
      <c r="Q16" s="95"/>
      <c r="R16" s="68"/>
      <c r="S16" s="95"/>
      <c r="T16" s="95"/>
      <c r="U16" s="95">
        <v>5.0000000000000001E-3</v>
      </c>
      <c r="V16" s="95">
        <v>2E-3</v>
      </c>
      <c r="W16" s="95"/>
      <c r="X16" s="95">
        <v>3.0000000000000001E-3</v>
      </c>
      <c r="Y16" s="95">
        <v>4.0000000000000001E-3</v>
      </c>
      <c r="Z16" s="95"/>
      <c r="AA16" s="96"/>
      <c r="AB16" s="96">
        <v>2E-3</v>
      </c>
      <c r="AC16" s="96"/>
      <c r="AD16" s="96"/>
      <c r="AE16" s="96"/>
      <c r="AF16" s="96"/>
      <c r="AG16" s="96"/>
    </row>
    <row r="17" spans="1:33">
      <c r="A17" s="17" t="s">
        <v>56</v>
      </c>
      <c r="B17" s="15">
        <v>558.97</v>
      </c>
      <c r="C17" s="68"/>
      <c r="D17" s="67"/>
      <c r="E17" s="67"/>
      <c r="F17" s="67"/>
      <c r="G17" s="95"/>
      <c r="H17" s="68"/>
      <c r="I17" s="95"/>
      <c r="J17" s="95">
        <v>5.0000000000000001E-3</v>
      </c>
      <c r="K17" s="67"/>
      <c r="L17" s="67"/>
      <c r="M17" s="67"/>
      <c r="N17" s="67"/>
      <c r="O17" s="67"/>
      <c r="P17" s="95">
        <v>5.0000000000000001E-3</v>
      </c>
      <c r="Q17" s="95">
        <v>5.0000000000000001E-3</v>
      </c>
      <c r="R17" s="68">
        <v>3.0000000000000001E-3</v>
      </c>
      <c r="S17" s="95">
        <v>5.0000000000000001E-3</v>
      </c>
      <c r="T17" s="95"/>
      <c r="U17" s="95"/>
      <c r="V17" s="95"/>
      <c r="W17" s="95">
        <v>5.0000000000000001E-3</v>
      </c>
      <c r="X17" s="95"/>
      <c r="Y17" s="95"/>
      <c r="Z17" s="95">
        <v>5.0000000000000001E-3</v>
      </c>
      <c r="AA17" s="96"/>
      <c r="AB17" s="96"/>
      <c r="AC17" s="96"/>
      <c r="AD17" s="96"/>
      <c r="AE17" s="96"/>
      <c r="AF17" s="96"/>
      <c r="AG17" s="96"/>
    </row>
    <row r="18" spans="1:33">
      <c r="A18" s="17" t="s">
        <v>57</v>
      </c>
      <c r="B18" s="15">
        <v>17</v>
      </c>
      <c r="C18" s="68">
        <v>3.2000000000000001E-2</v>
      </c>
      <c r="D18" s="67"/>
      <c r="E18" s="67"/>
      <c r="F18" s="67"/>
      <c r="G18" s="95">
        <v>7.2999999999999995E-2</v>
      </c>
      <c r="H18" s="68"/>
      <c r="I18" s="95"/>
      <c r="J18" s="95"/>
      <c r="K18" s="67"/>
      <c r="L18" s="67"/>
      <c r="M18" s="67"/>
      <c r="N18" s="67"/>
      <c r="O18" s="67"/>
      <c r="P18" s="95"/>
      <c r="Q18" s="95"/>
      <c r="R18" s="68"/>
      <c r="S18" s="95"/>
      <c r="T18" s="95"/>
      <c r="U18" s="95">
        <v>1.6E-2</v>
      </c>
      <c r="V18" s="95"/>
      <c r="W18" s="95"/>
      <c r="X18" s="95">
        <v>1.2999999999999999E-2</v>
      </c>
      <c r="Y18" s="95"/>
      <c r="Z18" s="95"/>
      <c r="AA18" s="96"/>
      <c r="AB18" s="96"/>
      <c r="AC18" s="96"/>
      <c r="AD18" s="96"/>
      <c r="AE18" s="96"/>
      <c r="AF18" s="96"/>
      <c r="AG18" s="96"/>
    </row>
    <row r="19" spans="1:33">
      <c r="A19" s="17" t="s">
        <v>58</v>
      </c>
      <c r="B19" s="15">
        <v>37.5</v>
      </c>
      <c r="C19" s="68"/>
      <c r="D19" s="67"/>
      <c r="E19" s="67"/>
      <c r="F19" s="67"/>
      <c r="G19" s="95"/>
      <c r="H19" s="68"/>
      <c r="I19" s="95">
        <v>4.0000000000000001E-3</v>
      </c>
      <c r="J19" s="95"/>
      <c r="K19" s="67"/>
      <c r="L19" s="67"/>
      <c r="M19" s="67"/>
      <c r="N19" s="67">
        <v>4.0000000000000001E-3</v>
      </c>
      <c r="O19" s="67"/>
      <c r="P19" s="95"/>
      <c r="Q19" s="95"/>
      <c r="R19" s="68"/>
      <c r="S19" s="95"/>
      <c r="T19" s="95"/>
      <c r="U19" s="95"/>
      <c r="V19" s="95"/>
      <c r="W19" s="95"/>
      <c r="X19" s="95"/>
      <c r="Y19" s="95"/>
      <c r="Z19" s="95"/>
      <c r="AA19" s="96"/>
      <c r="AB19" s="96"/>
      <c r="AC19" s="96"/>
      <c r="AD19" s="96"/>
      <c r="AE19" s="96"/>
      <c r="AF19" s="96"/>
      <c r="AG19" s="96"/>
    </row>
    <row r="20" spans="1:33">
      <c r="A20" s="17" t="s">
        <v>59</v>
      </c>
      <c r="B20" s="15">
        <v>378.05</v>
      </c>
      <c r="C20" s="68"/>
      <c r="D20" s="67"/>
      <c r="E20" s="67"/>
      <c r="F20" s="67"/>
      <c r="G20" s="95"/>
      <c r="H20" s="68">
        <v>0.1</v>
      </c>
      <c r="I20" s="95">
        <v>0.107</v>
      </c>
      <c r="J20" s="95"/>
      <c r="K20" s="67"/>
      <c r="L20" s="67"/>
      <c r="M20" s="67"/>
      <c r="N20" s="67"/>
      <c r="O20" s="67"/>
      <c r="P20" s="95"/>
      <c r="Q20" s="95"/>
      <c r="R20" s="68"/>
      <c r="S20" s="95"/>
      <c r="T20" s="95"/>
      <c r="U20" s="95"/>
      <c r="V20" s="95"/>
      <c r="W20" s="95"/>
      <c r="X20" s="95"/>
      <c r="Y20" s="95"/>
      <c r="Z20" s="95"/>
      <c r="AA20" s="96"/>
      <c r="AB20" s="96">
        <v>5.1999999999999998E-2</v>
      </c>
      <c r="AC20" s="96"/>
      <c r="AD20" s="96"/>
      <c r="AE20" s="96"/>
      <c r="AF20" s="96"/>
      <c r="AG20" s="96"/>
    </row>
    <row r="21" spans="1:33">
      <c r="A21" s="17" t="s">
        <v>73</v>
      </c>
      <c r="B21" s="15">
        <v>260</v>
      </c>
      <c r="C21" s="68"/>
      <c r="D21" s="67"/>
      <c r="E21" s="67"/>
      <c r="F21" s="67"/>
      <c r="G21" s="95"/>
      <c r="H21" s="68"/>
      <c r="I21" s="95"/>
      <c r="J21" s="95"/>
      <c r="K21" s="67"/>
      <c r="L21" s="67"/>
      <c r="M21" s="67"/>
      <c r="N21" s="67"/>
      <c r="O21" s="67"/>
      <c r="P21" s="95"/>
      <c r="Q21" s="95"/>
      <c r="R21" s="68"/>
      <c r="S21" s="95"/>
      <c r="T21" s="95"/>
      <c r="U21" s="95"/>
      <c r="V21" s="95"/>
      <c r="W21" s="68">
        <v>0.16</v>
      </c>
      <c r="X21" s="95"/>
      <c r="Y21" s="95"/>
      <c r="Z21" s="95"/>
      <c r="AA21" s="96"/>
      <c r="AB21" s="96"/>
      <c r="AC21" s="96"/>
      <c r="AD21" s="96"/>
      <c r="AE21" s="96"/>
      <c r="AF21" s="96"/>
      <c r="AG21" s="96"/>
    </row>
    <row r="22" spans="1:33">
      <c r="A22" s="17" t="s">
        <v>60</v>
      </c>
      <c r="B22" s="15">
        <v>78.8</v>
      </c>
      <c r="C22" s="68"/>
      <c r="D22" s="67"/>
      <c r="E22" s="67"/>
      <c r="F22" s="67"/>
      <c r="G22" s="95"/>
      <c r="H22" s="68"/>
      <c r="I22" s="95"/>
      <c r="J22" s="95"/>
      <c r="K22" s="67"/>
      <c r="L22" s="67"/>
      <c r="M22" s="67"/>
      <c r="N22" s="67"/>
      <c r="O22" s="67"/>
      <c r="P22" s="95">
        <v>5.3999999999999999E-2</v>
      </c>
      <c r="Q22" s="95"/>
      <c r="R22" s="68"/>
      <c r="S22" s="95"/>
      <c r="T22" s="95"/>
      <c r="U22" s="95">
        <v>5.7000000000000002E-2</v>
      </c>
      <c r="V22" s="95"/>
      <c r="W22" s="95"/>
      <c r="X22" s="95"/>
      <c r="Y22" s="95"/>
      <c r="Z22" s="95"/>
      <c r="AA22" s="96"/>
      <c r="AB22" s="96">
        <v>5.0000000000000001E-3</v>
      </c>
      <c r="AC22" s="96"/>
      <c r="AD22" s="96"/>
      <c r="AE22" s="96"/>
      <c r="AF22" s="96"/>
      <c r="AG22" s="96"/>
    </row>
    <row r="23" spans="1:33">
      <c r="A23" s="18" t="s">
        <v>61</v>
      </c>
      <c r="B23" s="19">
        <v>67.599999999999994</v>
      </c>
      <c r="C23" s="68"/>
      <c r="D23" s="95"/>
      <c r="E23" s="95"/>
      <c r="F23" s="95">
        <v>1.4999999999999999E-2</v>
      </c>
      <c r="G23" s="95">
        <v>1E-3</v>
      </c>
      <c r="H23" s="68"/>
      <c r="I23" s="95"/>
      <c r="J23" s="95"/>
      <c r="K23" s="67">
        <v>1.4999999999999999E-2</v>
      </c>
      <c r="L23" s="67">
        <v>0.02</v>
      </c>
      <c r="M23" s="67"/>
      <c r="N23" s="67"/>
      <c r="O23" s="67"/>
      <c r="P23" s="95"/>
      <c r="Q23" s="95"/>
      <c r="R23" s="68"/>
      <c r="S23" s="95"/>
      <c r="T23" s="95">
        <v>0.02</v>
      </c>
      <c r="U23" s="95"/>
      <c r="V23" s="95"/>
      <c r="W23" s="95"/>
      <c r="X23" s="95">
        <v>2E-3</v>
      </c>
      <c r="Y23" s="95"/>
      <c r="Z23" s="95">
        <v>3.0000000000000001E-3</v>
      </c>
      <c r="AA23" s="96"/>
      <c r="AB23" s="96"/>
      <c r="AC23" s="96"/>
      <c r="AD23" s="96"/>
      <c r="AE23" s="96"/>
      <c r="AF23" s="96"/>
      <c r="AG23" s="96"/>
    </row>
    <row r="24" spans="1:33">
      <c r="A24" s="17" t="s">
        <v>103</v>
      </c>
      <c r="B24" s="15">
        <v>128.84</v>
      </c>
      <c r="C24" s="68"/>
      <c r="D24" s="67"/>
      <c r="E24" s="67"/>
      <c r="F24" s="67"/>
      <c r="G24" s="95"/>
      <c r="H24" s="68"/>
      <c r="I24" s="95"/>
      <c r="J24" s="95"/>
      <c r="K24" s="67"/>
      <c r="L24" s="67"/>
      <c r="M24" s="67"/>
      <c r="N24" s="67"/>
      <c r="O24" s="67"/>
      <c r="P24" s="95"/>
      <c r="Q24" s="95"/>
      <c r="R24" s="68"/>
      <c r="S24" s="95"/>
      <c r="T24" s="95"/>
      <c r="U24" s="95"/>
      <c r="V24" s="95"/>
      <c r="W24" s="95"/>
      <c r="X24" s="95"/>
      <c r="Y24" s="95"/>
      <c r="Z24" s="95"/>
      <c r="AA24" s="96"/>
      <c r="AB24" s="96"/>
      <c r="AC24" s="96"/>
      <c r="AD24" s="96"/>
      <c r="AE24" s="96"/>
      <c r="AF24" s="96"/>
      <c r="AG24" s="96"/>
    </row>
    <row r="25" spans="1:33">
      <c r="A25" s="17" t="s">
        <v>62</v>
      </c>
      <c r="B25" s="15">
        <v>16</v>
      </c>
      <c r="C25" s="68"/>
      <c r="D25" s="67"/>
      <c r="E25" s="67"/>
      <c r="F25" s="67"/>
      <c r="G25" s="95"/>
      <c r="H25" s="68"/>
      <c r="I25" s="95"/>
      <c r="J25" s="95"/>
      <c r="K25" s="67"/>
      <c r="L25" s="67"/>
      <c r="M25" s="67"/>
      <c r="N25" s="67"/>
      <c r="O25" s="67"/>
      <c r="P25" s="95"/>
      <c r="Q25" s="95"/>
      <c r="R25" s="68"/>
      <c r="S25" s="95"/>
      <c r="T25" s="95"/>
      <c r="U25" s="95"/>
      <c r="V25" s="95">
        <v>7.2999999999999995E-2</v>
      </c>
      <c r="W25" s="95"/>
      <c r="X25" s="95"/>
      <c r="Y25" s="95"/>
      <c r="Z25" s="95"/>
      <c r="AA25" s="96"/>
      <c r="AB25" s="96"/>
      <c r="AC25" s="96"/>
      <c r="AD25" s="96"/>
      <c r="AE25" s="96"/>
      <c r="AF25" s="96"/>
      <c r="AG25" s="96"/>
    </row>
    <row r="26" spans="1:33">
      <c r="A26" s="18" t="s">
        <v>63</v>
      </c>
      <c r="B26" s="15">
        <v>60.98</v>
      </c>
      <c r="C26" s="68"/>
      <c r="D26" s="67"/>
      <c r="E26" s="67"/>
      <c r="F26" s="67"/>
      <c r="G26" s="95"/>
      <c r="H26" s="68">
        <v>2.4E-2</v>
      </c>
      <c r="I26" s="95"/>
      <c r="J26" s="95"/>
      <c r="K26" s="67"/>
      <c r="L26" s="67">
        <v>0.1</v>
      </c>
      <c r="M26" s="67"/>
      <c r="N26" s="67"/>
      <c r="O26" s="67"/>
      <c r="P26" s="95"/>
      <c r="Q26" s="95"/>
      <c r="R26" s="68">
        <v>1.7999999999999999E-2</v>
      </c>
      <c r="S26" s="95">
        <v>2.3E-2</v>
      </c>
      <c r="T26" s="95">
        <v>0.1</v>
      </c>
      <c r="U26" s="95"/>
      <c r="V26" s="95"/>
      <c r="W26" s="95"/>
      <c r="X26" s="95"/>
      <c r="Y26" s="95"/>
      <c r="Z26" s="95">
        <v>0.1</v>
      </c>
      <c r="AA26" s="96"/>
      <c r="AB26" s="96"/>
      <c r="AC26" s="96"/>
      <c r="AD26" s="96"/>
      <c r="AE26" s="96"/>
      <c r="AF26" s="96"/>
      <c r="AG26" s="96"/>
    </row>
    <row r="27" spans="1:33">
      <c r="A27" s="17" t="s">
        <v>163</v>
      </c>
      <c r="B27" s="15">
        <v>8.92</v>
      </c>
      <c r="C27" s="68"/>
      <c r="D27" s="67"/>
      <c r="E27" s="67"/>
      <c r="F27" s="67"/>
      <c r="G27" s="95"/>
      <c r="H27" s="68"/>
      <c r="I27" s="95"/>
      <c r="J27" s="95"/>
      <c r="K27" s="67"/>
      <c r="L27" s="67"/>
      <c r="M27" s="67"/>
      <c r="N27" s="67"/>
      <c r="O27" s="67"/>
      <c r="P27" s="95"/>
      <c r="Q27" s="95"/>
      <c r="R27" s="68"/>
      <c r="S27" s="95"/>
      <c r="T27" s="95"/>
      <c r="U27" s="95"/>
      <c r="V27" s="95"/>
      <c r="W27" s="95"/>
      <c r="X27" s="95"/>
      <c r="Y27" s="95"/>
      <c r="Z27" s="95"/>
      <c r="AA27" s="96">
        <v>1</v>
      </c>
      <c r="AB27" s="96"/>
      <c r="AC27" s="96"/>
      <c r="AD27" s="96"/>
      <c r="AE27" s="96"/>
      <c r="AF27" s="96"/>
      <c r="AG27" s="96"/>
    </row>
    <row r="28" spans="1:33">
      <c r="A28" s="17" t="s">
        <v>64</v>
      </c>
      <c r="B28" s="15">
        <v>15.5</v>
      </c>
      <c r="C28" s="68">
        <v>1E-3</v>
      </c>
      <c r="D28" s="67"/>
      <c r="E28" s="67"/>
      <c r="F28" s="67"/>
      <c r="G28" s="95"/>
      <c r="H28" s="68">
        <v>1E-3</v>
      </c>
      <c r="I28" s="95">
        <v>2E-3</v>
      </c>
      <c r="J28" s="95">
        <v>1E-3</v>
      </c>
      <c r="K28" s="67"/>
      <c r="L28" s="67"/>
      <c r="M28" s="67"/>
      <c r="N28" s="67">
        <v>1E-3</v>
      </c>
      <c r="O28" s="67"/>
      <c r="P28" s="95">
        <v>1E-3</v>
      </c>
      <c r="Q28" s="95">
        <v>1E-3</v>
      </c>
      <c r="R28" s="68">
        <v>1E-3</v>
      </c>
      <c r="S28" s="95">
        <v>1E-3</v>
      </c>
      <c r="T28" s="95"/>
      <c r="U28" s="95">
        <v>1E-3</v>
      </c>
      <c r="V28" s="95"/>
      <c r="W28" s="95">
        <v>1E-3</v>
      </c>
      <c r="X28" s="95">
        <v>1E-3</v>
      </c>
      <c r="Y28" s="95">
        <v>1E-3</v>
      </c>
      <c r="Z28" s="95">
        <v>1E-3</v>
      </c>
      <c r="AA28" s="96"/>
      <c r="AB28" s="96">
        <v>1E-3</v>
      </c>
      <c r="AC28" s="96"/>
      <c r="AD28" s="96"/>
      <c r="AE28" s="96"/>
      <c r="AF28" s="96"/>
      <c r="AG28" s="96"/>
    </row>
    <row r="29" spans="1:33">
      <c r="A29" s="21" t="s">
        <v>65</v>
      </c>
      <c r="B29" s="15">
        <v>69.150000000000006</v>
      </c>
      <c r="C29" s="68"/>
      <c r="D29" s="67"/>
      <c r="E29" s="67"/>
      <c r="F29" s="67"/>
      <c r="G29" s="95"/>
      <c r="H29" s="68"/>
      <c r="I29" s="95"/>
      <c r="J29" s="95"/>
      <c r="K29" s="67"/>
      <c r="L29" s="67"/>
      <c r="M29" s="67"/>
      <c r="N29" s="67"/>
      <c r="O29" s="67"/>
      <c r="P29" s="95"/>
      <c r="Q29" s="95"/>
      <c r="R29" s="68"/>
      <c r="S29" s="95"/>
      <c r="T29" s="95"/>
      <c r="U29" s="95"/>
      <c r="V29" s="95"/>
      <c r="W29" s="95"/>
      <c r="X29" s="95"/>
      <c r="Y29" s="95"/>
      <c r="Z29" s="95"/>
      <c r="AA29" s="96"/>
      <c r="AB29" s="96"/>
      <c r="AC29" s="96"/>
      <c r="AD29" s="96">
        <v>0.15</v>
      </c>
      <c r="AE29" s="96"/>
      <c r="AF29" s="96"/>
      <c r="AG29" s="96"/>
    </row>
    <row r="30" spans="1:33">
      <c r="A30" s="17" t="s">
        <v>167</v>
      </c>
      <c r="B30" s="15">
        <v>580.79</v>
      </c>
      <c r="C30" s="68"/>
      <c r="D30" s="67"/>
      <c r="E30" s="67"/>
      <c r="F30" s="67"/>
      <c r="G30" s="95"/>
      <c r="H30" s="68"/>
      <c r="I30" s="95"/>
      <c r="J30" s="95"/>
      <c r="K30" s="67"/>
      <c r="L30" s="67"/>
      <c r="M30" s="67"/>
      <c r="N30" s="67"/>
      <c r="O30" s="67"/>
      <c r="P30" s="95"/>
      <c r="Q30" s="95"/>
      <c r="R30" s="68"/>
      <c r="S30" s="95"/>
      <c r="T30" s="95"/>
      <c r="U30" s="95"/>
      <c r="V30" s="95"/>
      <c r="W30" s="95"/>
      <c r="X30" s="95"/>
      <c r="Y30" s="95"/>
      <c r="Z30" s="95"/>
      <c r="AA30" s="96"/>
      <c r="AB30" s="96"/>
      <c r="AC30" s="96"/>
      <c r="AD30" s="96"/>
      <c r="AE30" s="96"/>
      <c r="AF30" s="96">
        <v>2.0899999999999998E-2</v>
      </c>
      <c r="AG30" s="96"/>
    </row>
    <row r="31" spans="1:33">
      <c r="A31" s="17" t="s">
        <v>127</v>
      </c>
      <c r="B31" s="15">
        <v>55.12</v>
      </c>
      <c r="C31" s="68"/>
      <c r="D31" s="67"/>
      <c r="E31" s="67">
        <v>2.5000000000000001E-2</v>
      </c>
      <c r="F31" s="67"/>
      <c r="G31" s="95"/>
      <c r="H31" s="68"/>
      <c r="I31" s="95"/>
      <c r="J31" s="95"/>
      <c r="K31" s="67"/>
      <c r="L31" s="67"/>
      <c r="M31" s="67"/>
      <c r="N31" s="67"/>
      <c r="O31" s="67"/>
      <c r="P31" s="95"/>
      <c r="Q31" s="95"/>
      <c r="R31" s="68"/>
      <c r="S31" s="95"/>
      <c r="T31" s="95"/>
      <c r="U31" s="95"/>
      <c r="V31" s="95"/>
      <c r="W31" s="95"/>
      <c r="X31" s="95"/>
      <c r="Y31" s="95"/>
      <c r="Z31" s="95"/>
      <c r="AA31" s="96"/>
      <c r="AB31" s="96"/>
      <c r="AC31" s="96"/>
      <c r="AD31" s="96"/>
      <c r="AE31" s="96"/>
      <c r="AF31" s="96"/>
      <c r="AG31" s="96"/>
    </row>
    <row r="32" spans="1:33">
      <c r="A32" s="17" t="s">
        <v>66</v>
      </c>
      <c r="B32" s="15">
        <v>111.9</v>
      </c>
      <c r="C32" s="68"/>
      <c r="D32" s="67"/>
      <c r="E32" s="67"/>
      <c r="F32" s="67"/>
      <c r="G32" s="95"/>
      <c r="H32" s="68"/>
      <c r="I32" s="95">
        <v>1.2E-2</v>
      </c>
      <c r="J32" s="95"/>
      <c r="K32" s="67"/>
      <c r="L32" s="67"/>
      <c r="M32" s="67"/>
      <c r="N32" s="67">
        <v>1.2E-2</v>
      </c>
      <c r="O32" s="67"/>
      <c r="P32" s="95"/>
      <c r="Q32" s="95"/>
      <c r="R32" s="68"/>
      <c r="S32" s="95"/>
      <c r="T32" s="95"/>
      <c r="U32" s="95">
        <v>5.0000000000000001E-3</v>
      </c>
      <c r="V32" s="95"/>
      <c r="W32" s="95"/>
      <c r="X32" s="95"/>
      <c r="Y32" s="95"/>
      <c r="Z32" s="95"/>
      <c r="AA32" s="96"/>
      <c r="AB32" s="96"/>
      <c r="AC32" s="96"/>
      <c r="AD32" s="96"/>
      <c r="AE32" s="96"/>
      <c r="AF32" s="96"/>
      <c r="AG32" s="96"/>
    </row>
    <row r="33" spans="1:33">
      <c r="A33" s="17" t="s">
        <v>164</v>
      </c>
      <c r="B33" s="15">
        <v>64.900000000000006</v>
      </c>
      <c r="C33" s="68"/>
      <c r="D33" s="67"/>
      <c r="E33" s="67"/>
      <c r="F33" s="67"/>
      <c r="G33" s="95"/>
      <c r="H33" s="68"/>
      <c r="I33" s="95"/>
      <c r="J33" s="95"/>
      <c r="K33" s="67"/>
      <c r="L33" s="67"/>
      <c r="M33" s="67"/>
      <c r="N33" s="67"/>
      <c r="O33" s="67"/>
      <c r="P33" s="95"/>
      <c r="Q33" s="95"/>
      <c r="R33" s="68"/>
      <c r="S33" s="95"/>
      <c r="T33" s="95"/>
      <c r="U33" s="95"/>
      <c r="V33" s="95"/>
      <c r="W33" s="95"/>
      <c r="X33" s="95"/>
      <c r="Y33" s="95"/>
      <c r="Z33" s="95"/>
      <c r="AA33" s="96"/>
      <c r="AB33" s="96"/>
      <c r="AC33" s="96">
        <v>0.2</v>
      </c>
      <c r="AD33" s="96"/>
      <c r="AE33" s="96"/>
      <c r="AF33" s="96"/>
      <c r="AG33" s="96"/>
    </row>
    <row r="34" spans="1:33">
      <c r="A34" s="17" t="s">
        <v>68</v>
      </c>
      <c r="B34" s="15">
        <v>67.010000000000005</v>
      </c>
      <c r="C34" s="68"/>
      <c r="D34" s="67">
        <v>0.05</v>
      </c>
      <c r="E34" s="67"/>
      <c r="F34" s="67"/>
      <c r="G34" s="95"/>
      <c r="H34" s="68"/>
      <c r="I34" s="95"/>
      <c r="J34" s="95"/>
      <c r="K34" s="67"/>
      <c r="L34" s="67"/>
      <c r="M34" s="67"/>
      <c r="N34" s="67"/>
      <c r="O34" s="67"/>
      <c r="P34" s="95"/>
      <c r="Q34" s="95"/>
      <c r="R34" s="68"/>
      <c r="S34" s="95"/>
      <c r="T34" s="95"/>
      <c r="U34" s="95"/>
      <c r="V34" s="95"/>
      <c r="W34" s="95"/>
      <c r="X34" s="95"/>
      <c r="Y34" s="95"/>
      <c r="Z34" s="95"/>
      <c r="AA34" s="96"/>
      <c r="AB34" s="96"/>
      <c r="AC34" s="96"/>
      <c r="AD34" s="96"/>
      <c r="AE34" s="96"/>
      <c r="AF34" s="96"/>
      <c r="AG34" s="96"/>
    </row>
    <row r="35" spans="1:33">
      <c r="A35" s="18" t="s">
        <v>69</v>
      </c>
      <c r="B35" s="15">
        <v>463.95</v>
      </c>
      <c r="C35" s="68"/>
      <c r="D35" s="67"/>
      <c r="E35" s="67"/>
      <c r="F35" s="67">
        <v>1E-3</v>
      </c>
      <c r="G35" s="95"/>
      <c r="H35" s="68"/>
      <c r="I35" s="95"/>
      <c r="J35" s="95"/>
      <c r="K35" s="67">
        <v>2E-3</v>
      </c>
      <c r="L35" s="67"/>
      <c r="M35" s="67"/>
      <c r="N35" s="67"/>
      <c r="O35" s="67"/>
      <c r="P35" s="95"/>
      <c r="Q35" s="95"/>
      <c r="R35" s="68"/>
      <c r="S35" s="95"/>
      <c r="T35" s="95"/>
      <c r="U35" s="95"/>
      <c r="V35" s="95"/>
      <c r="W35" s="95"/>
      <c r="X35" s="95"/>
      <c r="Y35" s="95"/>
      <c r="Z35" s="95"/>
      <c r="AA35" s="96"/>
      <c r="AB35" s="96"/>
      <c r="AC35" s="96"/>
      <c r="AD35" s="96"/>
      <c r="AE35" s="96"/>
      <c r="AF35" s="96"/>
      <c r="AG35" s="96"/>
    </row>
    <row r="36" spans="1:33">
      <c r="A36" s="18" t="s">
        <v>129</v>
      </c>
      <c r="B36" s="22">
        <v>70</v>
      </c>
      <c r="C36" s="130"/>
      <c r="D36" s="131"/>
      <c r="E36" s="131"/>
      <c r="F36" s="131"/>
      <c r="G36" s="95"/>
      <c r="H36" s="68"/>
      <c r="I36" s="95"/>
      <c r="J36" s="95"/>
      <c r="K36" s="67"/>
      <c r="L36" s="67"/>
      <c r="M36" s="67"/>
      <c r="N36" s="67"/>
      <c r="O36" s="67"/>
      <c r="P36" s="95"/>
      <c r="Q36" s="95"/>
      <c r="R36" s="68"/>
      <c r="S36" s="95"/>
      <c r="T36" s="95"/>
      <c r="U36" s="95"/>
      <c r="V36" s="95"/>
      <c r="W36" s="95"/>
      <c r="X36" s="95"/>
      <c r="Y36" s="95"/>
      <c r="Z36" s="95"/>
      <c r="AA36" s="96"/>
      <c r="AB36" s="96"/>
      <c r="AC36" s="96"/>
      <c r="AD36" s="96"/>
      <c r="AE36" s="96">
        <v>0.15</v>
      </c>
      <c r="AF36" s="96"/>
      <c r="AG36" s="96"/>
    </row>
    <row r="37" spans="1:33">
      <c r="A37" s="60" t="s">
        <v>130</v>
      </c>
      <c r="B37" s="70">
        <v>0</v>
      </c>
      <c r="C37" s="130"/>
      <c r="D37" s="131"/>
      <c r="E37" s="131"/>
      <c r="F37" s="131"/>
      <c r="G37" s="95"/>
      <c r="H37" s="68"/>
      <c r="I37" s="95"/>
      <c r="J37" s="95"/>
      <c r="K37" s="67"/>
      <c r="L37" s="67"/>
      <c r="M37" s="67"/>
      <c r="N37" s="67"/>
      <c r="O37" s="67"/>
      <c r="P37" s="95"/>
      <c r="Q37" s="95"/>
      <c r="R37" s="68"/>
      <c r="S37" s="95"/>
      <c r="T37" s="95"/>
      <c r="U37" s="95"/>
      <c r="V37" s="95"/>
      <c r="W37" s="95"/>
      <c r="X37" s="95"/>
      <c r="Y37" s="95"/>
      <c r="Z37" s="95"/>
      <c r="AA37" s="96"/>
      <c r="AB37" s="96"/>
      <c r="AC37" s="96"/>
      <c r="AD37" s="96"/>
      <c r="AE37" s="96"/>
      <c r="AF37" s="96"/>
      <c r="AG37" s="96"/>
    </row>
    <row r="38" spans="1:33">
      <c r="A38" s="60" t="s">
        <v>131</v>
      </c>
      <c r="B38" s="71">
        <v>0</v>
      </c>
      <c r="C38" s="97"/>
      <c r="D38" s="69"/>
      <c r="E38" s="69"/>
      <c r="F38" s="69"/>
      <c r="G38" s="96"/>
      <c r="H38" s="97"/>
      <c r="I38" s="96"/>
      <c r="J38" s="96"/>
      <c r="K38" s="69"/>
      <c r="L38" s="69"/>
      <c r="M38" s="69"/>
      <c r="N38" s="69"/>
      <c r="O38" s="69"/>
      <c r="P38" s="96"/>
      <c r="Q38" s="96"/>
      <c r="R38" s="97"/>
      <c r="S38" s="96"/>
      <c r="T38" s="96"/>
      <c r="U38" s="96"/>
      <c r="V38" s="96"/>
      <c r="W38" s="96"/>
      <c r="X38" s="96"/>
      <c r="Y38" s="96"/>
      <c r="Z38" s="96"/>
      <c r="AA38" s="96"/>
      <c r="AB38" s="96"/>
      <c r="AC38" s="96"/>
      <c r="AD38" s="96"/>
      <c r="AE38" s="96"/>
      <c r="AF38" s="96"/>
      <c r="AG38" s="96">
        <v>6.3E-2</v>
      </c>
    </row>
    <row r="39" spans="1:33" ht="49.5" customHeight="1">
      <c r="A39" s="133" t="s">
        <v>72</v>
      </c>
      <c r="B39" s="134"/>
      <c r="C39" s="127">
        <f>B14*C14+B15*C15+B16*C16+B18*C18+B28*C28</f>
        <v>29.434149999999999</v>
      </c>
      <c r="D39" s="23">
        <f>D34*B34</f>
        <v>3.3505000000000003</v>
      </c>
      <c r="E39" s="23">
        <f>B31*E31</f>
        <v>1.3780000000000001</v>
      </c>
      <c r="F39" s="23">
        <f>F23*B23+F35*B35</f>
        <v>1.4779499999999999</v>
      </c>
      <c r="G39" s="23">
        <f>G18*B18+G23*B23</f>
        <v>1.3085999999999998</v>
      </c>
      <c r="H39" s="127">
        <f>B14*H14+B16*H16+B20*H20+B26*H26+B28*H28</f>
        <v>39.761130000000009</v>
      </c>
      <c r="I39" s="23">
        <f>I14*B14+I16*B16+I18*B18+I19*B19+I20*B20+I28*B28+I32*B32</f>
        <v>42.796999999999997</v>
      </c>
      <c r="J39" s="23">
        <f>J10*B10+J17*B17+J28*B28</f>
        <v>6.4507000000000012</v>
      </c>
      <c r="K39" s="23">
        <f>B3*K3+B23*K23+B35*K35</f>
        <v>2.5019</v>
      </c>
      <c r="L39" s="23">
        <f>B8*L8+B23*L23+B26*L26</f>
        <v>8.2050000000000001</v>
      </c>
      <c r="M39" s="23">
        <f>B9*M9</f>
        <v>0</v>
      </c>
      <c r="N39" s="23">
        <f>B4*N4+B14*N14+B16*N16+B19*N19+B28*N28+B32*N32</f>
        <v>36.558379999999993</v>
      </c>
      <c r="O39" s="23">
        <f>B12*O12</f>
        <v>9.6</v>
      </c>
      <c r="P39" s="23">
        <f>P17*B17+P22*B22+P28*B28</f>
        <v>7.06555</v>
      </c>
      <c r="Q39" s="23">
        <f>Q13*B13+Q17*B17+Q28*B28</f>
        <v>4.9003500000000004</v>
      </c>
      <c r="R39" s="127">
        <f>R4*B4+R17*B17+R26*B26+R28*B28</f>
        <v>31.580149999999996</v>
      </c>
      <c r="S39" s="23">
        <f>S7*B7+S17*B17+S26*B26+S28*B28</f>
        <v>7.078850000000001</v>
      </c>
      <c r="T39" s="23">
        <f>T23*B23+T26*B26+T5*B5</f>
        <v>8.1581599999999987</v>
      </c>
      <c r="U39" s="23">
        <f>U4*B4+U14*B14+U16*B16+U18*B18+U22*B22+U32*B32+U28*B28</f>
        <v>34.810549999999999</v>
      </c>
      <c r="V39" s="23">
        <f>V16*B16+V25*B25</f>
        <v>1.3527399999999998</v>
      </c>
      <c r="W39" s="99">
        <f>W17*B17+W21*B21+W28*B28</f>
        <v>44.410350000000008</v>
      </c>
      <c r="X39" s="23">
        <f>X6*B6+X16*B16+X23*B23+X28*B28</f>
        <v>1.2438100000000001</v>
      </c>
      <c r="Y39" s="23">
        <f>Y4*B4+Y7*B7+Y14*B14+Y16*B16*Y28*B28</f>
        <v>32.731726940000009</v>
      </c>
      <c r="Z39" s="23">
        <f>Z11*B11+Z17*B17+Z23*B23+Z26*B26+Z28*B28</f>
        <v>10.607250000000001</v>
      </c>
      <c r="AA39" s="18">
        <f>AA27*B27</f>
        <v>8.92</v>
      </c>
      <c r="AB39" s="23">
        <f>AB14*B14+AB16*B16+AB20*B20+AB22*B22+AB28*B28</f>
        <v>20.512839999999997</v>
      </c>
      <c r="AC39" s="18">
        <f>AC33*B33</f>
        <v>12.980000000000002</v>
      </c>
      <c r="AD39" s="23">
        <f>AD29*B29</f>
        <v>10.3725</v>
      </c>
      <c r="AE39" s="18">
        <f>AE36*B36</f>
        <v>10.5</v>
      </c>
      <c r="AF39" s="23">
        <f>B30*AF30</f>
        <v>12.138510999999998</v>
      </c>
      <c r="AG39" s="18">
        <f>B38*AG38</f>
        <v>0</v>
      </c>
    </row>
    <row r="40" spans="1:33">
      <c r="A40" s="16"/>
      <c r="B40" s="16"/>
      <c r="C40" s="128"/>
      <c r="D40" s="24"/>
      <c r="E40" s="24"/>
      <c r="F40" s="24"/>
      <c r="G40" s="100"/>
      <c r="H40" s="128"/>
      <c r="I40" s="100"/>
      <c r="J40" s="100"/>
      <c r="K40" s="24"/>
      <c r="L40" s="24"/>
      <c r="M40" s="24"/>
      <c r="N40" s="24"/>
      <c r="O40" s="24"/>
      <c r="P40" s="100"/>
      <c r="Q40" s="100"/>
      <c r="R40" s="128"/>
      <c r="S40" s="100"/>
      <c r="T40" s="100"/>
      <c r="U40" s="100"/>
      <c r="V40" s="100"/>
      <c r="W40" s="100"/>
      <c r="X40" s="100"/>
      <c r="Y40" s="100"/>
      <c r="Z40" s="100"/>
      <c r="AA40" s="100"/>
      <c r="AB40" s="100"/>
      <c r="AC40" s="100"/>
      <c r="AD40" s="100"/>
      <c r="AE40" s="100"/>
      <c r="AF40" s="100"/>
      <c r="AG40" s="100"/>
    </row>
  </sheetData>
  <mergeCells count="2">
    <mergeCell ref="A1:Y1"/>
    <mergeCell ref="A39:B39"/>
  </mergeCells>
  <pageMargins left="0.7" right="0.7" top="0.75" bottom="0.75" header="0.3" footer="0.3"/>
  <pageSetup paperSize="9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26"/>
  <sheetViews>
    <sheetView tabSelected="1" workbookViewId="0">
      <selection activeCell="C96" sqref="C96"/>
    </sheetView>
  </sheetViews>
  <sheetFormatPr defaultRowHeight="15"/>
  <cols>
    <col min="2" max="2" width="29" customWidth="1"/>
    <col min="3" max="3" width="12.140625" customWidth="1"/>
  </cols>
  <sheetData>
    <row r="1" spans="1:13">
      <c r="A1" s="105"/>
      <c r="B1" s="105"/>
      <c r="C1" s="106"/>
      <c r="D1" s="107"/>
      <c r="E1" s="105"/>
      <c r="F1" s="105"/>
      <c r="G1" s="105"/>
      <c r="H1" s="105"/>
      <c r="I1" s="105" t="s">
        <v>192</v>
      </c>
      <c r="J1" s="105"/>
      <c r="K1" s="108"/>
      <c r="L1" s="109"/>
    </row>
    <row r="2" spans="1:13">
      <c r="A2" s="105"/>
      <c r="B2" s="105"/>
      <c r="C2" s="106"/>
      <c r="D2" s="107"/>
      <c r="E2" s="105"/>
      <c r="F2" s="105"/>
      <c r="G2" s="105"/>
      <c r="H2" s="135" t="s">
        <v>197</v>
      </c>
      <c r="I2" s="136"/>
      <c r="J2" s="136"/>
      <c r="K2" s="136"/>
      <c r="L2" s="136"/>
      <c r="M2" s="136"/>
    </row>
    <row r="3" spans="1:13">
      <c r="A3" s="105"/>
      <c r="B3" s="105"/>
      <c r="C3" s="106"/>
      <c r="D3" s="110"/>
      <c r="E3" s="105"/>
      <c r="F3" s="105"/>
      <c r="G3" s="105"/>
      <c r="H3" s="79" t="s">
        <v>195</v>
      </c>
      <c r="I3" s="105"/>
      <c r="J3" s="105"/>
      <c r="K3" s="108"/>
      <c r="L3" s="109"/>
    </row>
    <row r="4" spans="1:13" ht="15.75" customHeight="1">
      <c r="A4" s="105"/>
      <c r="B4" s="105"/>
      <c r="C4" s="106"/>
      <c r="D4" s="107"/>
      <c r="E4" s="111"/>
      <c r="F4" s="105"/>
      <c r="G4" s="105"/>
      <c r="H4" s="79" t="s">
        <v>196</v>
      </c>
      <c r="I4" s="105"/>
      <c r="J4" s="105"/>
      <c r="K4" s="108"/>
      <c r="L4" s="109"/>
    </row>
    <row r="5" spans="1:13" s="79" customFormat="1" ht="32.25" customHeight="1">
      <c r="A5" s="161" t="s">
        <v>198</v>
      </c>
      <c r="B5" s="161"/>
      <c r="C5" s="161"/>
      <c r="D5" s="161"/>
      <c r="E5" s="161"/>
      <c r="F5" s="161"/>
      <c r="G5" s="161"/>
      <c r="H5" s="161"/>
      <c r="I5" s="161"/>
      <c r="J5" s="161"/>
      <c r="K5" s="161"/>
      <c r="L5" s="161"/>
      <c r="M5" s="78"/>
    </row>
    <row r="6" spans="1:13" s="79" customFormat="1">
      <c r="A6" s="161" t="s">
        <v>104</v>
      </c>
      <c r="B6" s="161"/>
      <c r="C6" s="161"/>
      <c r="D6" s="161"/>
      <c r="E6" s="161"/>
      <c r="F6" s="161"/>
      <c r="G6" s="161"/>
      <c r="H6" s="161"/>
      <c r="I6" s="161"/>
      <c r="J6" s="161"/>
      <c r="K6" s="161"/>
      <c r="L6" s="161"/>
      <c r="M6" s="78"/>
    </row>
    <row r="7" spans="1:13" s="79" customFormat="1" ht="30">
      <c r="A7" s="162"/>
      <c r="B7" s="165" t="s">
        <v>0</v>
      </c>
      <c r="C7" s="3"/>
      <c r="D7" s="165" t="s">
        <v>35</v>
      </c>
      <c r="E7" s="168" t="s">
        <v>1</v>
      </c>
      <c r="F7" s="169"/>
      <c r="G7" s="169"/>
      <c r="H7" s="170" t="s">
        <v>2</v>
      </c>
      <c r="I7" s="168" t="s">
        <v>11</v>
      </c>
      <c r="J7" s="169"/>
      <c r="K7" s="82" t="s">
        <v>36</v>
      </c>
      <c r="L7" s="173" t="s">
        <v>9</v>
      </c>
      <c r="M7" s="78"/>
    </row>
    <row r="8" spans="1:13" s="79" customFormat="1" ht="45">
      <c r="A8" s="163"/>
      <c r="B8" s="166"/>
      <c r="C8" s="4" t="s">
        <v>100</v>
      </c>
      <c r="D8" s="166"/>
      <c r="E8" s="170" t="s">
        <v>3</v>
      </c>
      <c r="F8" s="170" t="s">
        <v>4</v>
      </c>
      <c r="G8" s="170" t="s">
        <v>5</v>
      </c>
      <c r="H8" s="171"/>
      <c r="I8" s="165" t="s">
        <v>6</v>
      </c>
      <c r="J8" s="159" t="s">
        <v>7</v>
      </c>
      <c r="K8" s="159" t="s">
        <v>8</v>
      </c>
      <c r="L8" s="174"/>
      <c r="M8" s="78"/>
    </row>
    <row r="9" spans="1:13" s="79" customFormat="1">
      <c r="A9" s="164"/>
      <c r="B9" s="167"/>
      <c r="C9" s="5"/>
      <c r="D9" s="167"/>
      <c r="E9" s="172"/>
      <c r="F9" s="172"/>
      <c r="G9" s="172"/>
      <c r="H9" s="172"/>
      <c r="I9" s="167"/>
      <c r="J9" s="160"/>
      <c r="K9" s="160"/>
      <c r="L9" s="175"/>
      <c r="M9" s="78"/>
    </row>
    <row r="10" spans="1:13" s="79" customFormat="1">
      <c r="A10" s="158" t="s">
        <v>13</v>
      </c>
      <c r="B10" s="176"/>
      <c r="C10" s="176"/>
      <c r="D10" s="176"/>
      <c r="E10" s="176"/>
      <c r="F10" s="176"/>
      <c r="G10" s="176"/>
      <c r="H10" s="176"/>
      <c r="I10" s="176"/>
      <c r="J10" s="176"/>
      <c r="K10" s="176"/>
      <c r="L10" s="177"/>
      <c r="M10" s="78"/>
    </row>
    <row r="11" spans="1:13" s="79" customFormat="1">
      <c r="A11" s="140" t="s">
        <v>12</v>
      </c>
      <c r="B11" s="75" t="s">
        <v>45</v>
      </c>
      <c r="C11" s="55">
        <v>1.31</v>
      </c>
      <c r="D11" s="54">
        <v>60</v>
      </c>
      <c r="E11" s="54">
        <v>1.08</v>
      </c>
      <c r="F11" s="54">
        <v>0.18</v>
      </c>
      <c r="G11" s="54">
        <v>8.6199999999999992</v>
      </c>
      <c r="H11" s="54">
        <v>40.4</v>
      </c>
      <c r="I11" s="54">
        <v>24.28</v>
      </c>
      <c r="J11" s="54">
        <v>44</v>
      </c>
      <c r="K11" s="54">
        <v>6.25</v>
      </c>
      <c r="L11" s="54" t="s">
        <v>183</v>
      </c>
      <c r="M11" s="78"/>
    </row>
    <row r="12" spans="1:13" s="79" customFormat="1" ht="35.25" customHeight="1">
      <c r="A12" s="141"/>
      <c r="B12" s="112" t="s">
        <v>14</v>
      </c>
      <c r="C12" s="113">
        <v>39.76</v>
      </c>
      <c r="D12" s="114">
        <v>100</v>
      </c>
      <c r="E12" s="115">
        <v>16.5</v>
      </c>
      <c r="F12" s="115">
        <v>24.2</v>
      </c>
      <c r="G12" s="115">
        <v>14.32</v>
      </c>
      <c r="H12" s="115">
        <v>344</v>
      </c>
      <c r="I12" s="115">
        <v>32.36</v>
      </c>
      <c r="J12" s="115">
        <v>41.84</v>
      </c>
      <c r="K12" s="115">
        <v>0.26</v>
      </c>
      <c r="L12" s="115" t="s">
        <v>181</v>
      </c>
      <c r="M12" s="78"/>
    </row>
    <row r="13" spans="1:13" s="79" customFormat="1" ht="30">
      <c r="A13" s="141"/>
      <c r="B13" s="83" t="s">
        <v>15</v>
      </c>
      <c r="C13" s="84">
        <v>6.45</v>
      </c>
      <c r="D13" s="61">
        <v>150</v>
      </c>
      <c r="E13" s="54">
        <v>8.6</v>
      </c>
      <c r="F13" s="54">
        <v>6.09</v>
      </c>
      <c r="G13" s="54">
        <v>38.64</v>
      </c>
      <c r="H13" s="54">
        <v>243.75</v>
      </c>
      <c r="I13" s="54">
        <v>14.82</v>
      </c>
      <c r="J13" s="54">
        <v>220.3</v>
      </c>
      <c r="K13" s="54">
        <v>0</v>
      </c>
      <c r="L13" s="54" t="s">
        <v>171</v>
      </c>
      <c r="M13" s="78"/>
    </row>
    <row r="14" spans="1:13" s="79" customFormat="1">
      <c r="A14" s="141"/>
      <c r="B14" s="54" t="s">
        <v>118</v>
      </c>
      <c r="C14" s="55">
        <v>2.5</v>
      </c>
      <c r="D14" s="61">
        <v>200</v>
      </c>
      <c r="E14" s="54">
        <v>0.13</v>
      </c>
      <c r="F14" s="54">
        <v>0.02</v>
      </c>
      <c r="G14" s="54">
        <v>15.2</v>
      </c>
      <c r="H14" s="54">
        <v>62</v>
      </c>
      <c r="I14" s="54">
        <v>14.2</v>
      </c>
      <c r="J14" s="54">
        <v>22</v>
      </c>
      <c r="K14" s="54">
        <v>2.83</v>
      </c>
      <c r="L14" s="54" t="s">
        <v>172</v>
      </c>
      <c r="M14" s="78"/>
    </row>
    <row r="15" spans="1:13" s="79" customFormat="1">
      <c r="A15" s="141"/>
      <c r="B15" s="75" t="s">
        <v>18</v>
      </c>
      <c r="C15" s="55">
        <v>3.35</v>
      </c>
      <c r="D15" s="61">
        <v>50</v>
      </c>
      <c r="E15" s="54">
        <v>2.72</v>
      </c>
      <c r="F15" s="54">
        <v>0.49</v>
      </c>
      <c r="G15" s="54">
        <v>0.49</v>
      </c>
      <c r="H15" s="54">
        <v>74.599999999999994</v>
      </c>
      <c r="I15" s="54">
        <v>14.43</v>
      </c>
      <c r="J15" s="54">
        <v>19.5</v>
      </c>
      <c r="K15" s="54">
        <v>0</v>
      </c>
      <c r="L15" s="54" t="s">
        <v>19</v>
      </c>
      <c r="M15" s="78"/>
    </row>
    <row r="16" spans="1:13" s="79" customFormat="1">
      <c r="A16" s="141"/>
      <c r="B16" s="83" t="s">
        <v>111</v>
      </c>
      <c r="C16" s="55">
        <v>1.38</v>
      </c>
      <c r="D16" s="61">
        <v>25</v>
      </c>
      <c r="E16" s="54">
        <v>2.72</v>
      </c>
      <c r="F16" s="54">
        <v>0.49</v>
      </c>
      <c r="G16" s="54">
        <v>0.49</v>
      </c>
      <c r="H16" s="54">
        <v>74.599999999999994</v>
      </c>
      <c r="I16" s="54">
        <v>14.43</v>
      </c>
      <c r="J16" s="54">
        <v>19.5</v>
      </c>
      <c r="K16" s="54">
        <v>0</v>
      </c>
      <c r="L16" s="54" t="s">
        <v>19</v>
      </c>
      <c r="M16" s="78"/>
    </row>
    <row r="17" spans="1:13" s="79" customFormat="1">
      <c r="A17" s="141"/>
      <c r="B17" s="101" t="s">
        <v>188</v>
      </c>
      <c r="C17" s="55">
        <v>10.37</v>
      </c>
      <c r="D17" s="61">
        <v>150</v>
      </c>
      <c r="E17" s="54">
        <v>0.6</v>
      </c>
      <c r="F17" s="54">
        <v>0.6</v>
      </c>
      <c r="G17" s="54">
        <v>14.7</v>
      </c>
      <c r="H17" s="54">
        <v>70.3</v>
      </c>
      <c r="I17" s="54">
        <v>24</v>
      </c>
      <c r="J17" s="54">
        <v>13.5</v>
      </c>
      <c r="K17" s="54">
        <v>15</v>
      </c>
      <c r="L17" s="54" t="s">
        <v>170</v>
      </c>
      <c r="M17" s="78"/>
    </row>
    <row r="18" spans="1:13" s="79" customFormat="1">
      <c r="A18" s="142"/>
      <c r="B18" s="54"/>
      <c r="C18" s="54"/>
      <c r="D18" s="54"/>
      <c r="E18" s="54"/>
      <c r="F18" s="54"/>
      <c r="G18" s="54"/>
      <c r="H18" s="54"/>
      <c r="I18" s="54"/>
      <c r="J18" s="54"/>
      <c r="K18" s="54"/>
      <c r="L18" s="54"/>
      <c r="M18" s="78"/>
    </row>
    <row r="19" spans="1:13" s="79" customFormat="1">
      <c r="A19" s="85"/>
      <c r="B19" s="86" t="s">
        <v>10</v>
      </c>
      <c r="C19" s="85">
        <f>SUM(C11:C18)</f>
        <v>65.12</v>
      </c>
      <c r="D19" s="86"/>
      <c r="E19" s="85">
        <f t="shared" ref="E19:K19" si="0">SUM(E11:E17)</f>
        <v>32.349999999999994</v>
      </c>
      <c r="F19" s="85">
        <f t="shared" si="0"/>
        <v>32.069999999999993</v>
      </c>
      <c r="G19" s="85">
        <f t="shared" si="0"/>
        <v>92.46</v>
      </c>
      <c r="H19" s="85">
        <f t="shared" si="0"/>
        <v>909.65</v>
      </c>
      <c r="I19" s="85">
        <f t="shared" si="0"/>
        <v>138.52000000000001</v>
      </c>
      <c r="J19" s="85">
        <f t="shared" si="0"/>
        <v>380.64</v>
      </c>
      <c r="K19" s="85">
        <f t="shared" si="0"/>
        <v>24.34</v>
      </c>
      <c r="L19" s="85"/>
      <c r="M19" s="78"/>
    </row>
    <row r="20" spans="1:13" s="79" customFormat="1">
      <c r="A20" s="152" t="s">
        <v>120</v>
      </c>
      <c r="B20" s="153"/>
      <c r="C20" s="153"/>
      <c r="D20" s="153"/>
      <c r="E20" s="153"/>
      <c r="F20" s="153"/>
      <c r="G20" s="153"/>
      <c r="H20" s="153"/>
      <c r="I20" s="153"/>
      <c r="J20" s="153"/>
      <c r="K20" s="153"/>
      <c r="L20" s="154"/>
      <c r="M20" s="78"/>
    </row>
    <row r="21" spans="1:13" s="79" customFormat="1">
      <c r="A21" s="143" t="s">
        <v>12</v>
      </c>
      <c r="B21" s="54" t="s">
        <v>112</v>
      </c>
      <c r="C21" s="55">
        <v>32.729999999999997</v>
      </c>
      <c r="D21" s="61" t="s">
        <v>184</v>
      </c>
      <c r="E21" s="54">
        <v>17.21</v>
      </c>
      <c r="F21" s="54">
        <v>4.67</v>
      </c>
      <c r="G21" s="54">
        <v>13.72</v>
      </c>
      <c r="H21" s="54">
        <v>165.63</v>
      </c>
      <c r="I21" s="54">
        <v>19.440000000000001</v>
      </c>
      <c r="J21" s="54">
        <v>210.63</v>
      </c>
      <c r="K21" s="54">
        <v>5.61</v>
      </c>
      <c r="L21" s="54" t="s">
        <v>185</v>
      </c>
      <c r="M21" s="78"/>
    </row>
    <row r="22" spans="1:13" s="79" customFormat="1">
      <c r="A22" s="144"/>
      <c r="B22" s="54" t="s">
        <v>16</v>
      </c>
      <c r="C22" s="55">
        <v>8.16</v>
      </c>
      <c r="D22" s="61">
        <v>200</v>
      </c>
      <c r="E22" s="54">
        <v>4.08</v>
      </c>
      <c r="F22" s="54">
        <v>3.54</v>
      </c>
      <c r="G22" s="54">
        <v>17.579999999999998</v>
      </c>
      <c r="H22" s="54">
        <v>118.6</v>
      </c>
      <c r="I22" s="54">
        <v>152.22</v>
      </c>
      <c r="J22" s="54">
        <v>90</v>
      </c>
      <c r="K22" s="54">
        <v>1.59</v>
      </c>
      <c r="L22" s="54" t="s">
        <v>17</v>
      </c>
      <c r="M22" s="78"/>
    </row>
    <row r="23" spans="1:13" s="79" customFormat="1">
      <c r="A23" s="144"/>
      <c r="B23" s="54" t="s">
        <v>18</v>
      </c>
      <c r="C23" s="55">
        <v>3.35</v>
      </c>
      <c r="D23" s="61">
        <v>50</v>
      </c>
      <c r="E23" s="54">
        <v>2.72</v>
      </c>
      <c r="F23" s="54">
        <v>0.19</v>
      </c>
      <c r="G23" s="54">
        <v>0.19</v>
      </c>
      <c r="H23" s="54">
        <v>74.599999999999994</v>
      </c>
      <c r="I23" s="54">
        <v>14.43</v>
      </c>
      <c r="J23" s="54">
        <v>19.5</v>
      </c>
      <c r="K23" s="54">
        <v>0</v>
      </c>
      <c r="L23" s="54" t="s">
        <v>19</v>
      </c>
      <c r="M23" s="78"/>
    </row>
    <row r="24" spans="1:13" s="79" customFormat="1">
      <c r="A24" s="144"/>
      <c r="B24" s="83" t="s">
        <v>111</v>
      </c>
      <c r="C24" s="55">
        <v>1.38</v>
      </c>
      <c r="D24" s="61">
        <v>25</v>
      </c>
      <c r="E24" s="54">
        <v>2.72</v>
      </c>
      <c r="F24" s="54">
        <v>0.19</v>
      </c>
      <c r="G24" s="54">
        <v>0.19</v>
      </c>
      <c r="H24" s="54">
        <v>74.599999999999994</v>
      </c>
      <c r="I24" s="54">
        <v>14.43</v>
      </c>
      <c r="J24" s="54">
        <v>19.5</v>
      </c>
      <c r="K24" s="54">
        <v>0</v>
      </c>
      <c r="L24" s="54" t="s">
        <v>19</v>
      </c>
      <c r="M24" s="78"/>
    </row>
    <row r="25" spans="1:13" s="79" customFormat="1">
      <c r="A25" s="144"/>
      <c r="B25" s="54" t="s">
        <v>190</v>
      </c>
      <c r="C25" s="55">
        <v>9.6</v>
      </c>
      <c r="D25" s="61">
        <v>120</v>
      </c>
      <c r="E25" s="54">
        <v>0.6</v>
      </c>
      <c r="F25" s="54">
        <v>0.46</v>
      </c>
      <c r="G25" s="54">
        <v>14.7</v>
      </c>
      <c r="H25" s="54">
        <v>68.260000000000005</v>
      </c>
      <c r="I25" s="54">
        <v>17.5</v>
      </c>
      <c r="J25" s="54">
        <v>17.3</v>
      </c>
      <c r="K25" s="54">
        <v>7.5</v>
      </c>
      <c r="L25" s="54" t="s">
        <v>170</v>
      </c>
      <c r="M25" s="78"/>
    </row>
    <row r="26" spans="1:13" s="79" customFormat="1">
      <c r="A26" s="145"/>
      <c r="B26" s="54"/>
      <c r="C26" s="55"/>
      <c r="D26" s="61"/>
      <c r="E26" s="54"/>
      <c r="F26" s="54"/>
      <c r="G26" s="54"/>
      <c r="H26" s="54"/>
      <c r="I26" s="54"/>
      <c r="J26" s="54"/>
      <c r="K26" s="54"/>
      <c r="L26" s="54"/>
      <c r="M26" s="78"/>
    </row>
    <row r="27" spans="1:13" s="79" customFormat="1">
      <c r="A27" s="85"/>
      <c r="B27" s="86" t="s">
        <v>10</v>
      </c>
      <c r="C27" s="85">
        <f t="shared" ref="C27:K27" si="1">SUM(C21:C26)</f>
        <v>55.220000000000006</v>
      </c>
      <c r="D27" s="86"/>
      <c r="E27" s="85">
        <f t="shared" si="1"/>
        <v>27.33</v>
      </c>
      <c r="F27" s="85">
        <f t="shared" si="1"/>
        <v>9.0500000000000007</v>
      </c>
      <c r="G27" s="85">
        <f t="shared" si="1"/>
        <v>46.379999999999995</v>
      </c>
      <c r="H27" s="85">
        <f t="shared" si="1"/>
        <v>501.69000000000005</v>
      </c>
      <c r="I27" s="85">
        <f t="shared" si="1"/>
        <v>218.02</v>
      </c>
      <c r="J27" s="85">
        <f t="shared" si="1"/>
        <v>356.93</v>
      </c>
      <c r="K27" s="85">
        <f t="shared" si="1"/>
        <v>14.7</v>
      </c>
      <c r="L27" s="85"/>
      <c r="M27" s="78"/>
    </row>
    <row r="28" spans="1:13" s="79" customFormat="1">
      <c r="A28" s="152" t="s">
        <v>121</v>
      </c>
      <c r="B28" s="153"/>
      <c r="C28" s="153"/>
      <c r="D28" s="153"/>
      <c r="E28" s="153"/>
      <c r="F28" s="153"/>
      <c r="G28" s="153"/>
      <c r="H28" s="153"/>
      <c r="I28" s="153"/>
      <c r="J28" s="153"/>
      <c r="K28" s="153"/>
      <c r="L28" s="154"/>
      <c r="M28" s="78"/>
    </row>
    <row r="29" spans="1:13" s="79" customFormat="1" ht="15" customHeight="1">
      <c r="A29" s="140" t="s">
        <v>12</v>
      </c>
      <c r="B29" s="54" t="s">
        <v>46</v>
      </c>
      <c r="C29" s="55">
        <v>1.35</v>
      </c>
      <c r="D29" s="54">
        <v>60</v>
      </c>
      <c r="E29" s="54">
        <v>0.86</v>
      </c>
      <c r="F29" s="54">
        <v>3.65</v>
      </c>
      <c r="G29" s="54">
        <v>5.0199999999999996</v>
      </c>
      <c r="H29" s="54">
        <v>56.34</v>
      </c>
      <c r="I29" s="54">
        <v>21.09</v>
      </c>
      <c r="J29" s="54">
        <v>24.58</v>
      </c>
      <c r="K29" s="54">
        <v>5.7</v>
      </c>
      <c r="L29" s="54" t="s">
        <v>166</v>
      </c>
      <c r="M29" s="78"/>
    </row>
    <row r="30" spans="1:13" s="79" customFormat="1">
      <c r="A30" s="141"/>
      <c r="B30" s="54" t="s">
        <v>24</v>
      </c>
      <c r="C30" s="55">
        <v>42.13</v>
      </c>
      <c r="D30" s="61" t="s">
        <v>25</v>
      </c>
      <c r="E30" s="54">
        <v>14.55</v>
      </c>
      <c r="F30" s="54">
        <v>16.79</v>
      </c>
      <c r="G30" s="54">
        <v>2.89</v>
      </c>
      <c r="H30" s="54">
        <v>221</v>
      </c>
      <c r="I30" s="54">
        <v>21.81</v>
      </c>
      <c r="J30" s="54">
        <v>154</v>
      </c>
      <c r="K30" s="54">
        <v>0.92</v>
      </c>
      <c r="L30" s="54" t="s">
        <v>176</v>
      </c>
      <c r="M30" s="78"/>
    </row>
    <row r="31" spans="1:13" s="79" customFormat="1">
      <c r="A31" s="141"/>
      <c r="B31" s="54" t="s">
        <v>26</v>
      </c>
      <c r="C31" s="55">
        <v>4.9000000000000004</v>
      </c>
      <c r="D31" s="61">
        <v>150</v>
      </c>
      <c r="E31" s="54">
        <v>5.46</v>
      </c>
      <c r="F31" s="54">
        <v>5.79</v>
      </c>
      <c r="G31" s="54">
        <v>30.45</v>
      </c>
      <c r="H31" s="54">
        <v>195.7</v>
      </c>
      <c r="I31" s="54">
        <v>12.14</v>
      </c>
      <c r="J31" s="54">
        <v>7.5</v>
      </c>
      <c r="K31" s="54">
        <v>0</v>
      </c>
      <c r="L31" s="54" t="s">
        <v>169</v>
      </c>
      <c r="M31" s="78"/>
    </row>
    <row r="32" spans="1:13" s="79" customFormat="1">
      <c r="A32" s="141"/>
      <c r="B32" s="54" t="s">
        <v>20</v>
      </c>
      <c r="C32" s="55">
        <v>1.48</v>
      </c>
      <c r="D32" s="61" t="s">
        <v>21</v>
      </c>
      <c r="E32" s="54">
        <v>7.0000000000000007E-2</v>
      </c>
      <c r="F32" s="54">
        <v>0.02</v>
      </c>
      <c r="G32" s="54">
        <v>15</v>
      </c>
      <c r="H32" s="54">
        <v>60</v>
      </c>
      <c r="I32" s="54">
        <v>11.1</v>
      </c>
      <c r="J32" s="54">
        <v>7.5</v>
      </c>
      <c r="K32" s="54">
        <v>0.03</v>
      </c>
      <c r="L32" s="54" t="s">
        <v>22</v>
      </c>
      <c r="M32" s="78"/>
    </row>
    <row r="33" spans="1:13" s="79" customFormat="1">
      <c r="A33" s="141"/>
      <c r="B33" s="54" t="s">
        <v>18</v>
      </c>
      <c r="C33" s="55">
        <v>3.35</v>
      </c>
      <c r="D33" s="61">
        <v>55</v>
      </c>
      <c r="E33" s="54">
        <v>2.72</v>
      </c>
      <c r="F33" s="54">
        <v>0.19</v>
      </c>
      <c r="G33" s="54">
        <v>0.19</v>
      </c>
      <c r="H33" s="54">
        <v>74.599999999999994</v>
      </c>
      <c r="I33" s="54">
        <v>14.43</v>
      </c>
      <c r="J33" s="54">
        <v>19.5</v>
      </c>
      <c r="K33" s="54">
        <v>0</v>
      </c>
      <c r="L33" s="54" t="s">
        <v>19</v>
      </c>
      <c r="M33" s="78"/>
    </row>
    <row r="34" spans="1:13" s="79" customFormat="1">
      <c r="A34" s="141"/>
      <c r="B34" s="83" t="s">
        <v>111</v>
      </c>
      <c r="C34" s="84">
        <v>1.38</v>
      </c>
      <c r="D34" s="61">
        <v>25</v>
      </c>
      <c r="E34" s="54">
        <v>2.72</v>
      </c>
      <c r="F34" s="54">
        <v>0.19</v>
      </c>
      <c r="G34" s="54">
        <v>0.19</v>
      </c>
      <c r="H34" s="54">
        <v>74.599999999999994</v>
      </c>
      <c r="I34" s="54">
        <v>14.43</v>
      </c>
      <c r="J34" s="54">
        <v>19.5</v>
      </c>
      <c r="K34" s="54">
        <v>0</v>
      </c>
      <c r="L34" s="54" t="s">
        <v>19</v>
      </c>
      <c r="M34" s="78"/>
    </row>
    <row r="35" spans="1:13" s="79" customFormat="1">
      <c r="A35" s="141"/>
      <c r="B35" s="102" t="s">
        <v>188</v>
      </c>
      <c r="C35" s="55">
        <v>10.37</v>
      </c>
      <c r="D35" s="61">
        <v>150</v>
      </c>
      <c r="E35" s="54">
        <v>0.6</v>
      </c>
      <c r="F35" s="54">
        <v>0.6</v>
      </c>
      <c r="G35" s="54">
        <v>14.7</v>
      </c>
      <c r="H35" s="54">
        <v>70.3</v>
      </c>
      <c r="I35" s="54">
        <v>24</v>
      </c>
      <c r="J35" s="54">
        <v>13.5</v>
      </c>
      <c r="K35" s="54">
        <v>15</v>
      </c>
      <c r="L35" s="54" t="s">
        <v>170</v>
      </c>
      <c r="M35" s="78"/>
    </row>
    <row r="36" spans="1:13" s="79" customFormat="1">
      <c r="A36" s="142"/>
      <c r="B36" s="54"/>
      <c r="C36" s="55"/>
      <c r="D36" s="61"/>
      <c r="E36" s="54"/>
      <c r="F36" s="54"/>
      <c r="G36" s="54"/>
      <c r="H36" s="54"/>
      <c r="I36" s="54"/>
      <c r="J36" s="54"/>
      <c r="K36" s="54"/>
      <c r="L36" s="54"/>
      <c r="M36" s="78"/>
    </row>
    <row r="37" spans="1:13" s="79" customFormat="1">
      <c r="A37" s="85"/>
      <c r="B37" s="86" t="s">
        <v>10</v>
      </c>
      <c r="C37" s="85">
        <f>SUM(C29:C36)</f>
        <v>64.960000000000008</v>
      </c>
      <c r="D37" s="86"/>
      <c r="E37" s="85">
        <f t="shared" ref="E37:K37" si="2">SUM(E29:E36)</f>
        <v>26.98</v>
      </c>
      <c r="F37" s="85">
        <f t="shared" si="2"/>
        <v>27.23</v>
      </c>
      <c r="G37" s="85">
        <f t="shared" si="2"/>
        <v>68.44</v>
      </c>
      <c r="H37" s="85">
        <f t="shared" si="2"/>
        <v>752.54</v>
      </c>
      <c r="I37" s="85">
        <f t="shared" si="2"/>
        <v>119</v>
      </c>
      <c r="J37" s="85">
        <f t="shared" si="2"/>
        <v>246.07999999999998</v>
      </c>
      <c r="K37" s="85">
        <f t="shared" si="2"/>
        <v>21.65</v>
      </c>
      <c r="L37" s="85"/>
      <c r="M37" s="78"/>
    </row>
    <row r="38" spans="1:13" s="79" customFormat="1">
      <c r="A38" s="149" t="s">
        <v>43</v>
      </c>
      <c r="B38" s="150"/>
      <c r="C38" s="150"/>
      <c r="D38" s="150"/>
      <c r="E38" s="150"/>
      <c r="F38" s="150"/>
      <c r="G38" s="150"/>
      <c r="H38" s="150"/>
      <c r="I38" s="150"/>
      <c r="J38" s="150"/>
      <c r="K38" s="150"/>
      <c r="L38" s="151"/>
      <c r="M38" s="78"/>
    </row>
    <row r="39" spans="1:13" s="79" customFormat="1">
      <c r="A39" s="146" t="s">
        <v>12</v>
      </c>
      <c r="B39" s="78" t="s">
        <v>119</v>
      </c>
      <c r="C39" s="87">
        <v>1.24</v>
      </c>
      <c r="D39" s="61">
        <v>60</v>
      </c>
      <c r="E39" s="54">
        <v>0.86</v>
      </c>
      <c r="F39" s="54">
        <v>3.65</v>
      </c>
      <c r="G39" s="54">
        <v>5.0199999999999996</v>
      </c>
      <c r="H39" s="54">
        <v>56.34</v>
      </c>
      <c r="I39" s="54">
        <v>21.09</v>
      </c>
      <c r="J39" s="54">
        <v>24.58</v>
      </c>
      <c r="K39" s="54">
        <v>5.7</v>
      </c>
      <c r="L39" s="54" t="s">
        <v>165</v>
      </c>
      <c r="M39" s="78"/>
    </row>
    <row r="40" spans="1:13" s="79" customFormat="1">
      <c r="A40" s="147"/>
      <c r="B40" s="115" t="s">
        <v>28</v>
      </c>
      <c r="C40" s="116">
        <v>31.58</v>
      </c>
      <c r="D40" s="114">
        <v>90</v>
      </c>
      <c r="E40" s="115">
        <v>14.6</v>
      </c>
      <c r="F40" s="115">
        <v>14.8</v>
      </c>
      <c r="G40" s="115">
        <v>11.5</v>
      </c>
      <c r="H40" s="115">
        <v>236.3</v>
      </c>
      <c r="I40" s="115">
        <v>56</v>
      </c>
      <c r="J40" s="115">
        <v>105.9</v>
      </c>
      <c r="K40" s="115">
        <v>0.26</v>
      </c>
      <c r="L40" s="115" t="s">
        <v>29</v>
      </c>
      <c r="M40" s="78"/>
    </row>
    <row r="41" spans="1:13" s="79" customFormat="1">
      <c r="A41" s="147"/>
      <c r="B41" s="54" t="s">
        <v>27</v>
      </c>
      <c r="C41" s="55">
        <v>7.08</v>
      </c>
      <c r="D41" s="61">
        <v>150</v>
      </c>
      <c r="E41" s="54">
        <v>3.06</v>
      </c>
      <c r="F41" s="54">
        <v>4.8</v>
      </c>
      <c r="G41" s="54">
        <v>20.45</v>
      </c>
      <c r="H41" s="54">
        <v>137.25</v>
      </c>
      <c r="I41" s="54">
        <v>36.979999999999997</v>
      </c>
      <c r="J41" s="54">
        <v>86.6</v>
      </c>
      <c r="K41" s="54">
        <v>18.170000000000002</v>
      </c>
      <c r="L41" s="54" t="s">
        <v>187</v>
      </c>
      <c r="M41" s="78"/>
    </row>
    <row r="42" spans="1:13" s="79" customFormat="1">
      <c r="A42" s="147"/>
      <c r="B42" s="54" t="s">
        <v>118</v>
      </c>
      <c r="C42" s="55">
        <v>2.5</v>
      </c>
      <c r="D42" s="61">
        <v>200</v>
      </c>
      <c r="E42" s="54">
        <v>0.13</v>
      </c>
      <c r="F42" s="54">
        <v>0.02</v>
      </c>
      <c r="G42" s="54">
        <v>15.2</v>
      </c>
      <c r="H42" s="54">
        <v>62</v>
      </c>
      <c r="I42" s="54">
        <v>14.2</v>
      </c>
      <c r="J42" s="54">
        <v>22</v>
      </c>
      <c r="K42" s="54">
        <v>2.83</v>
      </c>
      <c r="L42" s="54" t="s">
        <v>172</v>
      </c>
      <c r="M42" s="78"/>
    </row>
    <row r="43" spans="1:13" s="79" customFormat="1">
      <c r="A43" s="147"/>
      <c r="B43" s="75" t="s">
        <v>18</v>
      </c>
      <c r="C43" s="55">
        <v>3.35</v>
      </c>
      <c r="D43" s="61">
        <v>50</v>
      </c>
      <c r="E43" s="54">
        <v>2.72</v>
      </c>
      <c r="F43" s="54">
        <v>0.49</v>
      </c>
      <c r="G43" s="54">
        <v>0.49</v>
      </c>
      <c r="H43" s="54">
        <v>74.599999999999994</v>
      </c>
      <c r="I43" s="54">
        <v>14.43</v>
      </c>
      <c r="J43" s="54">
        <v>19.5</v>
      </c>
      <c r="K43" s="54">
        <v>0</v>
      </c>
      <c r="L43" s="54" t="s">
        <v>19</v>
      </c>
      <c r="M43" s="78"/>
    </row>
    <row r="44" spans="1:13" s="79" customFormat="1">
      <c r="A44" s="147"/>
      <c r="B44" s="83" t="s">
        <v>111</v>
      </c>
      <c r="C44" s="55">
        <v>1.38</v>
      </c>
      <c r="D44" s="61">
        <v>25</v>
      </c>
      <c r="E44" s="54">
        <v>2.72</v>
      </c>
      <c r="F44" s="54">
        <v>0.49</v>
      </c>
      <c r="G44" s="54">
        <v>0.49</v>
      </c>
      <c r="H44" s="54">
        <v>74.599999999999994</v>
      </c>
      <c r="I44" s="54">
        <v>14.43</v>
      </c>
      <c r="J44" s="54">
        <v>19.5</v>
      </c>
      <c r="K44" s="54">
        <v>0</v>
      </c>
      <c r="L44" s="54" t="s">
        <v>19</v>
      </c>
      <c r="M44" s="78"/>
    </row>
    <row r="45" spans="1:13" s="79" customFormat="1">
      <c r="A45" s="147"/>
      <c r="B45" s="54" t="s">
        <v>189</v>
      </c>
      <c r="C45" s="55">
        <v>10.5</v>
      </c>
      <c r="D45" s="61">
        <v>150</v>
      </c>
      <c r="E45" s="54">
        <v>0.3</v>
      </c>
      <c r="F45" s="54">
        <v>1.35</v>
      </c>
      <c r="G45" s="54">
        <v>12.15</v>
      </c>
      <c r="H45" s="54">
        <v>64.5</v>
      </c>
      <c r="I45" s="54">
        <v>0.72</v>
      </c>
      <c r="J45" s="54">
        <v>0</v>
      </c>
      <c r="K45" s="54">
        <v>144</v>
      </c>
      <c r="L45" s="54" t="s">
        <v>182</v>
      </c>
      <c r="M45" s="78"/>
    </row>
    <row r="46" spans="1:13" s="79" customFormat="1">
      <c r="A46" s="148"/>
      <c r="B46" s="54"/>
      <c r="C46" s="55"/>
      <c r="D46" s="61"/>
      <c r="E46" s="54"/>
      <c r="F46" s="54"/>
      <c r="G46" s="54"/>
      <c r="H46" s="54"/>
      <c r="I46" s="54"/>
      <c r="J46" s="54"/>
      <c r="K46" s="54"/>
      <c r="L46" s="54"/>
      <c r="M46" s="78"/>
    </row>
    <row r="47" spans="1:13" s="79" customFormat="1">
      <c r="A47" s="85"/>
      <c r="B47" s="86" t="s">
        <v>10</v>
      </c>
      <c r="C47" s="85">
        <f t="shared" ref="C47:K47" si="3">SUM(C39:C46)</f>
        <v>57.63</v>
      </c>
      <c r="D47" s="86"/>
      <c r="E47" s="85">
        <f t="shared" si="3"/>
        <v>24.389999999999997</v>
      </c>
      <c r="F47" s="85">
        <f t="shared" si="3"/>
        <v>25.599999999999998</v>
      </c>
      <c r="G47" s="85">
        <f t="shared" si="3"/>
        <v>65.300000000000011</v>
      </c>
      <c r="H47" s="85">
        <f t="shared" si="3"/>
        <v>705.59</v>
      </c>
      <c r="I47" s="85">
        <f t="shared" si="3"/>
        <v>157.85</v>
      </c>
      <c r="J47" s="85">
        <f t="shared" si="3"/>
        <v>278.08000000000004</v>
      </c>
      <c r="K47" s="85">
        <f t="shared" si="3"/>
        <v>170.96</v>
      </c>
      <c r="L47" s="85"/>
      <c r="M47" s="78"/>
    </row>
    <row r="48" spans="1:13" s="79" customFormat="1">
      <c r="A48" s="152" t="s">
        <v>122</v>
      </c>
      <c r="B48" s="153"/>
      <c r="C48" s="153"/>
      <c r="D48" s="153"/>
      <c r="E48" s="153"/>
      <c r="F48" s="153"/>
      <c r="G48" s="153"/>
      <c r="H48" s="153"/>
      <c r="I48" s="153"/>
      <c r="J48" s="153"/>
      <c r="K48" s="153"/>
      <c r="L48" s="154"/>
      <c r="M48" s="78"/>
    </row>
    <row r="49" spans="1:13" s="79" customFormat="1">
      <c r="A49" s="143" t="s">
        <v>12</v>
      </c>
      <c r="B49" s="115" t="s">
        <v>113</v>
      </c>
      <c r="C49" s="116">
        <v>29.43</v>
      </c>
      <c r="D49" s="114">
        <v>90</v>
      </c>
      <c r="E49" s="115">
        <v>7.75</v>
      </c>
      <c r="F49" s="115">
        <v>3.95</v>
      </c>
      <c r="G49" s="115">
        <v>2.8</v>
      </c>
      <c r="H49" s="115">
        <v>125</v>
      </c>
      <c r="I49" s="115">
        <v>39.07</v>
      </c>
      <c r="J49" s="115">
        <v>56.3</v>
      </c>
      <c r="K49" s="115">
        <v>3.73</v>
      </c>
      <c r="L49" s="115" t="s">
        <v>175</v>
      </c>
      <c r="M49" s="78"/>
    </row>
    <row r="50" spans="1:13" s="79" customFormat="1">
      <c r="A50" s="144"/>
      <c r="B50" s="54" t="s">
        <v>30</v>
      </c>
      <c r="C50" s="55">
        <v>7.07</v>
      </c>
      <c r="D50" s="61">
        <v>150</v>
      </c>
      <c r="E50" s="54">
        <v>3.65</v>
      </c>
      <c r="F50" s="54">
        <v>5.37</v>
      </c>
      <c r="G50" s="54">
        <v>36.68</v>
      </c>
      <c r="H50" s="54">
        <v>209.7</v>
      </c>
      <c r="I50" s="54">
        <v>2.4</v>
      </c>
      <c r="J50" s="54">
        <v>34.200000000000003</v>
      </c>
      <c r="K50" s="54">
        <v>0</v>
      </c>
      <c r="L50" s="54" t="s">
        <v>31</v>
      </c>
      <c r="M50" s="78"/>
    </row>
    <row r="51" spans="1:13" s="79" customFormat="1">
      <c r="A51" s="144"/>
      <c r="B51" s="54" t="s">
        <v>20</v>
      </c>
      <c r="C51" s="55">
        <v>1.48</v>
      </c>
      <c r="D51" s="61" t="s">
        <v>21</v>
      </c>
      <c r="E51" s="54">
        <v>7.0000000000000007E-2</v>
      </c>
      <c r="F51" s="54">
        <v>0.02</v>
      </c>
      <c r="G51" s="54">
        <v>15</v>
      </c>
      <c r="H51" s="54">
        <v>60</v>
      </c>
      <c r="I51" s="54">
        <v>11.1</v>
      </c>
      <c r="J51" s="54">
        <v>7.5</v>
      </c>
      <c r="K51" s="54">
        <v>0.03</v>
      </c>
      <c r="L51" s="54" t="s">
        <v>22</v>
      </c>
      <c r="M51" s="78"/>
    </row>
    <row r="52" spans="1:13" s="79" customFormat="1">
      <c r="A52" s="144"/>
      <c r="B52" s="75" t="s">
        <v>18</v>
      </c>
      <c r="C52" s="55">
        <v>3.35</v>
      </c>
      <c r="D52" s="61">
        <v>50</v>
      </c>
      <c r="E52" s="54">
        <v>2.72</v>
      </c>
      <c r="F52" s="54">
        <v>0.49</v>
      </c>
      <c r="G52" s="54">
        <v>0.49</v>
      </c>
      <c r="H52" s="54">
        <v>74.599999999999994</v>
      </c>
      <c r="I52" s="54">
        <v>14.43</v>
      </c>
      <c r="J52" s="54">
        <v>19.5</v>
      </c>
      <c r="K52" s="54">
        <v>0</v>
      </c>
      <c r="L52" s="54" t="s">
        <v>19</v>
      </c>
      <c r="M52" s="78"/>
    </row>
    <row r="53" spans="1:13" s="79" customFormat="1">
      <c r="A53" s="144"/>
      <c r="B53" s="83" t="s">
        <v>111</v>
      </c>
      <c r="C53" s="55">
        <v>1.38</v>
      </c>
      <c r="D53" s="61">
        <v>25</v>
      </c>
      <c r="E53" s="54">
        <v>2.72</v>
      </c>
      <c r="F53" s="54">
        <v>0.49</v>
      </c>
      <c r="G53" s="54">
        <v>0.49</v>
      </c>
      <c r="H53" s="54">
        <v>74.599999999999994</v>
      </c>
      <c r="I53" s="54">
        <v>14.43</v>
      </c>
      <c r="J53" s="54">
        <v>19.5</v>
      </c>
      <c r="K53" s="54">
        <v>0</v>
      </c>
      <c r="L53" s="54" t="s">
        <v>19</v>
      </c>
      <c r="M53" s="78"/>
    </row>
    <row r="54" spans="1:13" s="79" customFormat="1">
      <c r="A54" s="144"/>
      <c r="B54" s="104" t="s">
        <v>188</v>
      </c>
      <c r="C54" s="55">
        <v>10.37</v>
      </c>
      <c r="D54" s="61">
        <v>150</v>
      </c>
      <c r="E54" s="54">
        <v>0.6</v>
      </c>
      <c r="F54" s="54">
        <v>0.6</v>
      </c>
      <c r="G54" s="54">
        <v>14.7</v>
      </c>
      <c r="H54" s="54">
        <v>70.3</v>
      </c>
      <c r="I54" s="54">
        <v>24</v>
      </c>
      <c r="J54" s="54">
        <v>13.5</v>
      </c>
      <c r="K54" s="54">
        <v>15</v>
      </c>
      <c r="L54" s="54" t="s">
        <v>170</v>
      </c>
      <c r="M54" s="78"/>
    </row>
    <row r="55" spans="1:13" s="79" customFormat="1">
      <c r="A55" s="144"/>
      <c r="B55" s="54"/>
      <c r="C55" s="55"/>
      <c r="D55" s="61"/>
      <c r="E55" s="54"/>
      <c r="F55" s="54"/>
      <c r="G55" s="54"/>
      <c r="H55" s="54"/>
      <c r="I55" s="54"/>
      <c r="J55" s="54"/>
      <c r="K55" s="54"/>
      <c r="L55" s="54"/>
      <c r="M55" s="78"/>
    </row>
    <row r="56" spans="1:13" s="79" customFormat="1">
      <c r="A56" s="145"/>
      <c r="B56" s="54"/>
      <c r="C56" s="55"/>
      <c r="D56" s="61"/>
      <c r="E56" s="54"/>
      <c r="F56" s="54"/>
      <c r="G56" s="54"/>
      <c r="H56" s="54"/>
      <c r="I56" s="54"/>
      <c r="J56" s="54"/>
      <c r="K56" s="54"/>
      <c r="L56" s="54"/>
      <c r="M56" s="78"/>
    </row>
    <row r="57" spans="1:13" s="79" customFormat="1">
      <c r="A57" s="85"/>
      <c r="B57" s="86" t="s">
        <v>10</v>
      </c>
      <c r="C57" s="85">
        <f>SUM(C49:C56)</f>
        <v>53.08</v>
      </c>
      <c r="D57" s="86"/>
      <c r="E57" s="85">
        <f t="shared" ref="E57:K57" si="4">SUM(E49:E56)</f>
        <v>17.510000000000002</v>
      </c>
      <c r="F57" s="85">
        <f t="shared" si="4"/>
        <v>10.92</v>
      </c>
      <c r="G57" s="85">
        <f t="shared" si="4"/>
        <v>70.16</v>
      </c>
      <c r="H57" s="85">
        <f t="shared" si="4"/>
        <v>614.19999999999993</v>
      </c>
      <c r="I57" s="85">
        <f t="shared" si="4"/>
        <v>105.43</v>
      </c>
      <c r="J57" s="85">
        <f t="shared" si="4"/>
        <v>150.5</v>
      </c>
      <c r="K57" s="85">
        <f t="shared" si="4"/>
        <v>18.759999999999998</v>
      </c>
      <c r="L57" s="85"/>
      <c r="M57" s="78"/>
    </row>
    <row r="58" spans="1:13" s="79" customFormat="1">
      <c r="A58" s="152" t="s">
        <v>123</v>
      </c>
      <c r="B58" s="153"/>
      <c r="C58" s="153"/>
      <c r="D58" s="153"/>
      <c r="E58" s="153"/>
      <c r="F58" s="153"/>
      <c r="G58" s="153"/>
      <c r="H58" s="153"/>
      <c r="I58" s="153"/>
      <c r="J58" s="153"/>
      <c r="K58" s="153"/>
      <c r="L58" s="154"/>
      <c r="M58" s="78"/>
    </row>
    <row r="59" spans="1:13" s="79" customFormat="1">
      <c r="A59" s="140" t="s">
        <v>12</v>
      </c>
      <c r="B59" s="54" t="s">
        <v>97</v>
      </c>
      <c r="C59" s="55">
        <v>44.41</v>
      </c>
      <c r="D59" s="61" t="s">
        <v>114</v>
      </c>
      <c r="E59" s="54">
        <v>10.34</v>
      </c>
      <c r="F59" s="54">
        <v>12.18</v>
      </c>
      <c r="G59" s="54">
        <v>20.34</v>
      </c>
      <c r="H59" s="54">
        <v>237</v>
      </c>
      <c r="I59" s="54">
        <v>11.8</v>
      </c>
      <c r="J59" s="54">
        <v>237.4</v>
      </c>
      <c r="K59" s="54">
        <v>0.49099999999999999</v>
      </c>
      <c r="L59" s="54" t="s">
        <v>44</v>
      </c>
      <c r="M59" s="78"/>
    </row>
    <row r="60" spans="1:13" s="79" customFormat="1">
      <c r="A60" s="141"/>
      <c r="B60" s="54" t="s">
        <v>118</v>
      </c>
      <c r="C60" s="55">
        <v>2.5</v>
      </c>
      <c r="D60" s="61">
        <v>200</v>
      </c>
      <c r="E60" s="54">
        <v>0.13</v>
      </c>
      <c r="F60" s="54">
        <v>0.02</v>
      </c>
      <c r="G60" s="54">
        <v>15.2</v>
      </c>
      <c r="H60" s="54">
        <v>62</v>
      </c>
      <c r="I60" s="54">
        <v>14.2</v>
      </c>
      <c r="J60" s="54">
        <v>22</v>
      </c>
      <c r="K60" s="54">
        <v>2.83</v>
      </c>
      <c r="L60" s="54" t="s">
        <v>172</v>
      </c>
      <c r="M60" s="78"/>
    </row>
    <row r="61" spans="1:13" s="79" customFormat="1">
      <c r="A61" s="141"/>
      <c r="B61" s="75" t="s">
        <v>18</v>
      </c>
      <c r="C61" s="55">
        <v>3.35</v>
      </c>
      <c r="D61" s="61">
        <v>50</v>
      </c>
      <c r="E61" s="54">
        <v>2.72</v>
      </c>
      <c r="F61" s="54">
        <v>0.49</v>
      </c>
      <c r="G61" s="54">
        <v>0.49</v>
      </c>
      <c r="H61" s="54">
        <v>74.599999999999994</v>
      </c>
      <c r="I61" s="54">
        <v>14.43</v>
      </c>
      <c r="J61" s="54">
        <v>19.5</v>
      </c>
      <c r="K61" s="54">
        <v>0</v>
      </c>
      <c r="L61" s="54" t="s">
        <v>19</v>
      </c>
      <c r="M61" s="78"/>
    </row>
    <row r="62" spans="1:13" s="79" customFormat="1">
      <c r="A62" s="103"/>
      <c r="B62" s="54" t="s">
        <v>178</v>
      </c>
      <c r="C62" s="55">
        <v>13</v>
      </c>
      <c r="D62" s="61">
        <v>200</v>
      </c>
      <c r="E62" s="54">
        <v>1</v>
      </c>
      <c r="F62" s="54">
        <v>0</v>
      </c>
      <c r="G62" s="54">
        <v>20.2</v>
      </c>
      <c r="H62" s="54">
        <v>84.4</v>
      </c>
      <c r="I62" s="54">
        <v>14</v>
      </c>
      <c r="J62" s="54">
        <v>10</v>
      </c>
      <c r="K62" s="54">
        <v>4</v>
      </c>
      <c r="L62" s="54" t="s">
        <v>177</v>
      </c>
      <c r="M62" s="78"/>
    </row>
    <row r="63" spans="1:13" s="79" customFormat="1">
      <c r="A63" s="85"/>
      <c r="B63" s="86" t="s">
        <v>10</v>
      </c>
      <c r="C63" s="85">
        <f>SUM(C59:C62)</f>
        <v>63.26</v>
      </c>
      <c r="D63" s="86"/>
      <c r="E63" s="85">
        <f t="shared" ref="E63:K63" si="5">SUM(E59:E61)</f>
        <v>13.190000000000001</v>
      </c>
      <c r="F63" s="85">
        <f t="shared" si="5"/>
        <v>12.69</v>
      </c>
      <c r="G63" s="85">
        <f t="shared" si="5"/>
        <v>36.03</v>
      </c>
      <c r="H63" s="85">
        <f t="shared" si="5"/>
        <v>373.6</v>
      </c>
      <c r="I63" s="85">
        <f t="shared" si="5"/>
        <v>40.43</v>
      </c>
      <c r="J63" s="85">
        <f t="shared" si="5"/>
        <v>278.89999999999998</v>
      </c>
      <c r="K63" s="85">
        <f t="shared" si="5"/>
        <v>3.3210000000000002</v>
      </c>
      <c r="L63" s="85"/>
      <c r="M63" s="78"/>
    </row>
    <row r="64" spans="1:13" s="79" customFormat="1">
      <c r="A64" s="155" t="s">
        <v>34</v>
      </c>
      <c r="B64" s="156"/>
      <c r="C64" s="88"/>
      <c r="D64" s="89"/>
      <c r="E64" s="89"/>
      <c r="F64" s="89"/>
      <c r="G64" s="89"/>
      <c r="H64" s="89"/>
      <c r="I64" s="89"/>
      <c r="J64" s="89"/>
      <c r="K64" s="89"/>
      <c r="L64" s="90"/>
      <c r="M64" s="78"/>
    </row>
    <row r="65" spans="1:13" s="79" customFormat="1">
      <c r="A65" s="140" t="s">
        <v>12</v>
      </c>
      <c r="B65" s="78" t="s">
        <v>119</v>
      </c>
      <c r="C65" s="87">
        <v>1.24</v>
      </c>
      <c r="D65" s="61">
        <v>60</v>
      </c>
      <c r="E65" s="54">
        <v>0.86</v>
      </c>
      <c r="F65" s="54">
        <v>3.65</v>
      </c>
      <c r="G65" s="54">
        <v>5.0199999999999996</v>
      </c>
      <c r="H65" s="54">
        <v>56.34</v>
      </c>
      <c r="I65" s="54">
        <v>21.09</v>
      </c>
      <c r="J65" s="54">
        <v>24.58</v>
      </c>
      <c r="K65" s="54">
        <v>5.7</v>
      </c>
      <c r="L65" s="54" t="s">
        <v>165</v>
      </c>
      <c r="M65" s="78"/>
    </row>
    <row r="66" spans="1:13" s="79" customFormat="1">
      <c r="A66" s="141"/>
      <c r="B66" s="54" t="s">
        <v>180</v>
      </c>
      <c r="C66" s="55">
        <v>20.51</v>
      </c>
      <c r="D66" s="61">
        <v>55</v>
      </c>
      <c r="E66" s="54">
        <v>7.58</v>
      </c>
      <c r="F66" s="54">
        <v>7.84</v>
      </c>
      <c r="G66" s="54">
        <v>7.95</v>
      </c>
      <c r="H66" s="54">
        <v>125.36</v>
      </c>
      <c r="I66" s="54">
        <v>14.88</v>
      </c>
      <c r="J66" s="54">
        <v>15.89</v>
      </c>
      <c r="K66" s="54">
        <v>0.44</v>
      </c>
      <c r="L66" s="54" t="s">
        <v>179</v>
      </c>
      <c r="M66" s="78"/>
    </row>
    <row r="67" spans="1:13" s="79" customFormat="1" ht="30">
      <c r="A67" s="141"/>
      <c r="B67" s="83" t="s">
        <v>15</v>
      </c>
      <c r="C67" s="84">
        <v>6.45</v>
      </c>
      <c r="D67" s="61">
        <v>150</v>
      </c>
      <c r="E67" s="54">
        <v>8.6</v>
      </c>
      <c r="F67" s="54">
        <v>6.09</v>
      </c>
      <c r="G67" s="54">
        <v>38.64</v>
      </c>
      <c r="H67" s="54">
        <v>243.75</v>
      </c>
      <c r="I67" s="54">
        <v>14.82</v>
      </c>
      <c r="J67" s="54">
        <v>220.3</v>
      </c>
      <c r="K67" s="54">
        <v>0</v>
      </c>
      <c r="L67" s="54" t="s">
        <v>171</v>
      </c>
      <c r="M67" s="78"/>
    </row>
    <row r="68" spans="1:13" s="79" customFormat="1">
      <c r="A68" s="141"/>
      <c r="B68" s="54" t="s">
        <v>20</v>
      </c>
      <c r="C68" s="55">
        <v>1.48</v>
      </c>
      <c r="D68" s="61" t="s">
        <v>21</v>
      </c>
      <c r="E68" s="54">
        <v>7.0000000000000007E-2</v>
      </c>
      <c r="F68" s="54">
        <v>0.02</v>
      </c>
      <c r="G68" s="54">
        <v>15</v>
      </c>
      <c r="H68" s="54">
        <v>60</v>
      </c>
      <c r="I68" s="54">
        <v>11.1</v>
      </c>
      <c r="J68" s="54">
        <v>7.5</v>
      </c>
      <c r="K68" s="54">
        <v>0.03</v>
      </c>
      <c r="L68" s="54" t="s">
        <v>22</v>
      </c>
      <c r="M68" s="78"/>
    </row>
    <row r="69" spans="1:13" s="79" customFormat="1">
      <c r="A69" s="141"/>
      <c r="B69" s="75" t="s">
        <v>18</v>
      </c>
      <c r="C69" s="55">
        <v>3.35</v>
      </c>
      <c r="D69" s="61">
        <v>50</v>
      </c>
      <c r="E69" s="54">
        <v>2.72</v>
      </c>
      <c r="F69" s="54">
        <v>0.49</v>
      </c>
      <c r="G69" s="54">
        <v>0.49</v>
      </c>
      <c r="H69" s="54">
        <v>74.599999999999994</v>
      </c>
      <c r="I69" s="54">
        <v>14.43</v>
      </c>
      <c r="J69" s="54">
        <v>19.5</v>
      </c>
      <c r="K69" s="54">
        <v>0</v>
      </c>
      <c r="L69" s="54" t="s">
        <v>19</v>
      </c>
      <c r="M69" s="78"/>
    </row>
    <row r="70" spans="1:13" s="79" customFormat="1">
      <c r="A70" s="141"/>
      <c r="B70" s="83" t="s">
        <v>111</v>
      </c>
      <c r="C70" s="55">
        <v>1.38</v>
      </c>
      <c r="D70" s="61">
        <v>25</v>
      </c>
      <c r="E70" s="54">
        <v>2.72</v>
      </c>
      <c r="F70" s="54">
        <v>0.49</v>
      </c>
      <c r="G70" s="54">
        <v>0.49</v>
      </c>
      <c r="H70" s="54">
        <v>74.599999999999994</v>
      </c>
      <c r="I70" s="54">
        <v>14.43</v>
      </c>
      <c r="J70" s="54">
        <v>19.5</v>
      </c>
      <c r="K70" s="54">
        <v>0</v>
      </c>
      <c r="L70" s="54" t="s">
        <v>19</v>
      </c>
      <c r="M70" s="78"/>
    </row>
    <row r="71" spans="1:13" s="79" customFormat="1">
      <c r="A71" s="141"/>
      <c r="B71" s="54" t="s">
        <v>190</v>
      </c>
      <c r="C71" s="55">
        <v>9.6</v>
      </c>
      <c r="D71" s="61">
        <v>120</v>
      </c>
      <c r="E71" s="54">
        <v>0.6</v>
      </c>
      <c r="F71" s="54">
        <v>0.46</v>
      </c>
      <c r="G71" s="54">
        <v>14.7</v>
      </c>
      <c r="H71" s="54">
        <v>68.260000000000005</v>
      </c>
      <c r="I71" s="54">
        <v>17.5</v>
      </c>
      <c r="J71" s="54">
        <v>17.3</v>
      </c>
      <c r="K71" s="54">
        <v>7.5</v>
      </c>
      <c r="L71" s="54" t="s">
        <v>170</v>
      </c>
      <c r="M71" s="78"/>
    </row>
    <row r="72" spans="1:13" s="79" customFormat="1">
      <c r="A72" s="142"/>
      <c r="B72" s="54"/>
      <c r="C72" s="55"/>
      <c r="D72" s="61"/>
      <c r="E72" s="54"/>
      <c r="F72" s="54"/>
      <c r="G72" s="54"/>
      <c r="H72" s="54"/>
      <c r="I72" s="54"/>
      <c r="J72" s="54"/>
      <c r="K72" s="54"/>
      <c r="L72" s="54"/>
      <c r="M72" s="78"/>
    </row>
    <row r="73" spans="1:13" s="79" customFormat="1">
      <c r="A73" s="85"/>
      <c r="B73" s="86" t="s">
        <v>10</v>
      </c>
      <c r="C73" s="85">
        <f t="shared" ref="C73:K73" si="6">SUM(C65:C72)</f>
        <v>44.010000000000005</v>
      </c>
      <c r="D73" s="86"/>
      <c r="E73" s="85">
        <f t="shared" si="6"/>
        <v>23.15</v>
      </c>
      <c r="F73" s="85">
        <f t="shared" si="6"/>
        <v>19.039999999999996</v>
      </c>
      <c r="G73" s="85">
        <f t="shared" si="6"/>
        <v>82.289999999999992</v>
      </c>
      <c r="H73" s="85">
        <f t="shared" si="6"/>
        <v>702.91</v>
      </c>
      <c r="I73" s="85">
        <f t="shared" si="6"/>
        <v>108.25</v>
      </c>
      <c r="J73" s="85">
        <f t="shared" si="6"/>
        <v>324.57</v>
      </c>
      <c r="K73" s="85">
        <f t="shared" si="6"/>
        <v>13.670000000000002</v>
      </c>
      <c r="L73" s="85"/>
      <c r="M73" s="78"/>
    </row>
    <row r="74" spans="1:13" s="79" customFormat="1">
      <c r="A74" s="157"/>
      <c r="B74" s="157"/>
      <c r="C74" s="157"/>
      <c r="D74" s="157"/>
      <c r="E74" s="157"/>
      <c r="F74" s="157"/>
      <c r="G74" s="157"/>
      <c r="H74" s="157"/>
      <c r="I74" s="157"/>
      <c r="J74" s="157"/>
      <c r="K74" s="157"/>
      <c r="L74" s="157"/>
      <c r="M74" s="78"/>
    </row>
    <row r="75" spans="1:13" s="79" customFormat="1">
      <c r="A75" s="158" t="s">
        <v>37</v>
      </c>
      <c r="B75" s="153"/>
      <c r="C75" s="153"/>
      <c r="D75" s="153"/>
      <c r="E75" s="153"/>
      <c r="F75" s="153"/>
      <c r="G75" s="153"/>
      <c r="H75" s="153"/>
      <c r="I75" s="153"/>
      <c r="J75" s="153"/>
      <c r="K75" s="153"/>
      <c r="L75" s="154"/>
      <c r="M75" s="78"/>
    </row>
    <row r="76" spans="1:13" s="79" customFormat="1">
      <c r="A76" s="143" t="s">
        <v>12</v>
      </c>
      <c r="B76" s="54" t="s">
        <v>46</v>
      </c>
      <c r="C76" s="55">
        <v>1.35</v>
      </c>
      <c r="D76" s="54">
        <v>60</v>
      </c>
      <c r="E76" s="54">
        <v>0.86</v>
      </c>
      <c r="F76" s="54">
        <v>3.65</v>
      </c>
      <c r="G76" s="54">
        <v>5.0199999999999996</v>
      </c>
      <c r="H76" s="54">
        <v>56.34</v>
      </c>
      <c r="I76" s="54">
        <v>21.09</v>
      </c>
      <c r="J76" s="54">
        <v>24.58</v>
      </c>
      <c r="K76" s="54">
        <v>5.7</v>
      </c>
      <c r="L76" s="54" t="s">
        <v>166</v>
      </c>
      <c r="M76" s="78"/>
    </row>
    <row r="77" spans="1:13" s="79" customFormat="1">
      <c r="A77" s="144"/>
      <c r="B77" s="54" t="s">
        <v>38</v>
      </c>
      <c r="C77" s="55">
        <v>34.53</v>
      </c>
      <c r="D77" s="61" t="s">
        <v>23</v>
      </c>
      <c r="E77" s="54">
        <v>14</v>
      </c>
      <c r="F77" s="54">
        <v>19</v>
      </c>
      <c r="G77" s="54">
        <v>42</v>
      </c>
      <c r="H77" s="54">
        <v>377</v>
      </c>
      <c r="I77" s="54">
        <v>22</v>
      </c>
      <c r="J77" s="54">
        <v>204</v>
      </c>
      <c r="K77" s="54">
        <v>0.62</v>
      </c>
      <c r="L77" s="54" t="s">
        <v>31</v>
      </c>
      <c r="M77" s="78"/>
    </row>
    <row r="78" spans="1:13" s="79" customFormat="1">
      <c r="A78" s="144"/>
      <c r="B78" s="54" t="s">
        <v>115</v>
      </c>
      <c r="C78" s="55">
        <v>8.2100000000000009</v>
      </c>
      <c r="D78" s="61">
        <v>200</v>
      </c>
      <c r="E78" s="54">
        <v>3.17</v>
      </c>
      <c r="F78" s="54">
        <v>2.68</v>
      </c>
      <c r="G78" s="54">
        <v>15.9</v>
      </c>
      <c r="H78" s="54">
        <v>100.6</v>
      </c>
      <c r="I78" s="54">
        <v>125.78</v>
      </c>
      <c r="J78" s="54">
        <v>14</v>
      </c>
      <c r="K78" s="54">
        <v>1.3</v>
      </c>
      <c r="L78" s="54" t="s">
        <v>173</v>
      </c>
      <c r="M78" s="78"/>
    </row>
    <row r="79" spans="1:13" s="79" customFormat="1">
      <c r="A79" s="144"/>
      <c r="B79" s="75" t="s">
        <v>18</v>
      </c>
      <c r="C79" s="55">
        <v>3.35</v>
      </c>
      <c r="D79" s="61">
        <v>50</v>
      </c>
      <c r="E79" s="54">
        <v>2.72</v>
      </c>
      <c r="F79" s="54">
        <v>0.49</v>
      </c>
      <c r="G79" s="54">
        <v>0.49</v>
      </c>
      <c r="H79" s="54">
        <v>74.599999999999994</v>
      </c>
      <c r="I79" s="54">
        <v>14.43</v>
      </c>
      <c r="J79" s="54">
        <v>19.5</v>
      </c>
      <c r="K79" s="54">
        <v>0</v>
      </c>
      <c r="L79" s="54" t="s">
        <v>19</v>
      </c>
      <c r="M79" s="78"/>
    </row>
    <row r="80" spans="1:13" s="79" customFormat="1">
      <c r="A80" s="144"/>
      <c r="B80" s="83" t="s">
        <v>111</v>
      </c>
      <c r="C80" s="55">
        <v>1.38</v>
      </c>
      <c r="D80" s="61">
        <v>25</v>
      </c>
      <c r="E80" s="54">
        <v>2.72</v>
      </c>
      <c r="F80" s="54">
        <v>0.49</v>
      </c>
      <c r="G80" s="54">
        <v>0.49</v>
      </c>
      <c r="H80" s="54">
        <v>74.599999999999994</v>
      </c>
      <c r="I80" s="54">
        <v>14.43</v>
      </c>
      <c r="J80" s="54">
        <v>19.5</v>
      </c>
      <c r="K80" s="54">
        <v>0</v>
      </c>
      <c r="L80" s="54" t="s">
        <v>19</v>
      </c>
      <c r="M80" s="78"/>
    </row>
    <row r="81" spans="1:13" s="79" customFormat="1">
      <c r="A81" s="144"/>
      <c r="B81" s="54" t="s">
        <v>189</v>
      </c>
      <c r="C81" s="55">
        <v>10.5</v>
      </c>
      <c r="D81" s="61">
        <v>150</v>
      </c>
      <c r="E81" s="54">
        <v>0.3</v>
      </c>
      <c r="F81" s="54">
        <v>1.35</v>
      </c>
      <c r="G81" s="54">
        <v>12.15</v>
      </c>
      <c r="H81" s="54">
        <v>64.5</v>
      </c>
      <c r="I81" s="54">
        <v>0.72</v>
      </c>
      <c r="J81" s="54">
        <v>0</v>
      </c>
      <c r="K81" s="54">
        <v>144</v>
      </c>
      <c r="L81" s="54" t="s">
        <v>182</v>
      </c>
      <c r="M81" s="78"/>
    </row>
    <row r="82" spans="1:13" s="79" customFormat="1">
      <c r="A82" s="145"/>
      <c r="B82" s="54"/>
      <c r="C82" s="55"/>
      <c r="D82" s="61"/>
      <c r="E82" s="54"/>
      <c r="F82" s="54"/>
      <c r="G82" s="54"/>
      <c r="H82" s="54"/>
      <c r="I82" s="54"/>
      <c r="J82" s="54"/>
      <c r="K82" s="54"/>
      <c r="L82" s="54"/>
      <c r="M82" s="78"/>
    </row>
    <row r="83" spans="1:13" s="79" customFormat="1">
      <c r="A83" s="85"/>
      <c r="B83" s="86" t="s">
        <v>10</v>
      </c>
      <c r="C83" s="85">
        <f>SUM(C76:C82)</f>
        <v>59.320000000000007</v>
      </c>
      <c r="D83" s="86"/>
      <c r="E83" s="85">
        <f t="shared" ref="E83:K83" si="7">SUM(E76:E82)</f>
        <v>23.77</v>
      </c>
      <c r="F83" s="85">
        <f t="shared" si="7"/>
        <v>27.659999999999997</v>
      </c>
      <c r="G83" s="85">
        <f t="shared" si="7"/>
        <v>76.05</v>
      </c>
      <c r="H83" s="85">
        <f t="shared" si="7"/>
        <v>747.6400000000001</v>
      </c>
      <c r="I83" s="85">
        <f t="shared" si="7"/>
        <v>198.45000000000002</v>
      </c>
      <c r="J83" s="85">
        <f t="shared" si="7"/>
        <v>281.58</v>
      </c>
      <c r="K83" s="85">
        <f t="shared" si="7"/>
        <v>151.62</v>
      </c>
      <c r="L83" s="85"/>
      <c r="M83" s="78"/>
    </row>
    <row r="84" spans="1:13" s="79" customFormat="1">
      <c r="A84" s="149" t="s">
        <v>39</v>
      </c>
      <c r="B84" s="150"/>
      <c r="C84" s="150"/>
      <c r="D84" s="150"/>
      <c r="E84" s="150"/>
      <c r="F84" s="150"/>
      <c r="G84" s="150"/>
      <c r="H84" s="150"/>
      <c r="I84" s="150"/>
      <c r="J84" s="150"/>
      <c r="K84" s="150"/>
      <c r="L84" s="151"/>
      <c r="M84" s="78"/>
    </row>
    <row r="85" spans="1:13" s="79" customFormat="1">
      <c r="A85" s="140" t="s">
        <v>12</v>
      </c>
      <c r="B85" s="115" t="s">
        <v>113</v>
      </c>
      <c r="C85" s="116">
        <v>29.43</v>
      </c>
      <c r="D85" s="114">
        <v>90</v>
      </c>
      <c r="E85" s="115">
        <v>7.75</v>
      </c>
      <c r="F85" s="115">
        <v>3.95</v>
      </c>
      <c r="G85" s="115">
        <v>2.8</v>
      </c>
      <c r="H85" s="115">
        <v>125</v>
      </c>
      <c r="I85" s="115">
        <v>39.07</v>
      </c>
      <c r="J85" s="115">
        <v>56.3</v>
      </c>
      <c r="K85" s="115">
        <v>3.73</v>
      </c>
      <c r="L85" s="115" t="s">
        <v>175</v>
      </c>
      <c r="M85" s="78"/>
    </row>
    <row r="86" spans="1:13" s="79" customFormat="1">
      <c r="A86" s="141"/>
      <c r="B86" s="54" t="s">
        <v>27</v>
      </c>
      <c r="C86" s="55">
        <v>7.08</v>
      </c>
      <c r="D86" s="61">
        <v>150</v>
      </c>
      <c r="E86" s="54">
        <v>3.06</v>
      </c>
      <c r="F86" s="54">
        <v>4.8</v>
      </c>
      <c r="G86" s="54">
        <v>20.45</v>
      </c>
      <c r="H86" s="54">
        <v>137.25</v>
      </c>
      <c r="I86" s="54">
        <v>36.979999999999997</v>
      </c>
      <c r="J86" s="54">
        <v>86.6</v>
      </c>
      <c r="K86" s="54">
        <v>18.170000000000002</v>
      </c>
      <c r="L86" s="54" t="s">
        <v>187</v>
      </c>
      <c r="M86" s="78"/>
    </row>
    <row r="87" spans="1:13" s="79" customFormat="1">
      <c r="A87" s="141"/>
      <c r="B87" s="54" t="s">
        <v>118</v>
      </c>
      <c r="C87" s="55">
        <v>2.5</v>
      </c>
      <c r="D87" s="61">
        <v>200</v>
      </c>
      <c r="E87" s="54">
        <v>0.13</v>
      </c>
      <c r="F87" s="54">
        <v>0.02</v>
      </c>
      <c r="G87" s="54">
        <v>15.2</v>
      </c>
      <c r="H87" s="54">
        <v>62</v>
      </c>
      <c r="I87" s="54">
        <v>14.2</v>
      </c>
      <c r="J87" s="54">
        <v>22</v>
      </c>
      <c r="K87" s="54">
        <v>2.83</v>
      </c>
      <c r="L87" s="54" t="s">
        <v>172</v>
      </c>
      <c r="M87" s="78"/>
    </row>
    <row r="88" spans="1:13" s="79" customFormat="1">
      <c r="A88" s="141"/>
      <c r="B88" s="75" t="s">
        <v>18</v>
      </c>
      <c r="C88" s="55">
        <v>3.35</v>
      </c>
      <c r="D88" s="61">
        <v>50</v>
      </c>
      <c r="E88" s="54">
        <v>2.72</v>
      </c>
      <c r="F88" s="54">
        <v>0.49</v>
      </c>
      <c r="G88" s="54">
        <v>0.49</v>
      </c>
      <c r="H88" s="54">
        <v>74.599999999999994</v>
      </c>
      <c r="I88" s="54">
        <v>14.43</v>
      </c>
      <c r="J88" s="54">
        <v>19.5</v>
      </c>
      <c r="K88" s="54">
        <v>0</v>
      </c>
      <c r="L88" s="54" t="s">
        <v>19</v>
      </c>
      <c r="M88" s="78"/>
    </row>
    <row r="89" spans="1:13" s="79" customFormat="1">
      <c r="A89" s="141"/>
      <c r="B89" s="83" t="s">
        <v>111</v>
      </c>
      <c r="C89" s="55">
        <v>1.38</v>
      </c>
      <c r="D89" s="61">
        <v>25</v>
      </c>
      <c r="E89" s="54">
        <v>2.72</v>
      </c>
      <c r="F89" s="54">
        <v>0.49</v>
      </c>
      <c r="G89" s="54">
        <v>0.49</v>
      </c>
      <c r="H89" s="54">
        <v>74.599999999999994</v>
      </c>
      <c r="I89" s="54">
        <v>14.43</v>
      </c>
      <c r="J89" s="54">
        <v>19.5</v>
      </c>
      <c r="K89" s="54">
        <v>0</v>
      </c>
      <c r="L89" s="54" t="s">
        <v>19</v>
      </c>
      <c r="M89" s="78"/>
    </row>
    <row r="90" spans="1:13" s="79" customFormat="1">
      <c r="A90" s="141"/>
      <c r="B90" s="54" t="s">
        <v>178</v>
      </c>
      <c r="C90" s="55">
        <v>13</v>
      </c>
      <c r="D90" s="61">
        <v>200</v>
      </c>
      <c r="E90" s="54">
        <v>1</v>
      </c>
      <c r="F90" s="54">
        <v>0</v>
      </c>
      <c r="G90" s="54">
        <v>20.2</v>
      </c>
      <c r="H90" s="54">
        <v>84.4</v>
      </c>
      <c r="I90" s="54">
        <v>14</v>
      </c>
      <c r="J90" s="54">
        <v>10</v>
      </c>
      <c r="K90" s="54">
        <v>4</v>
      </c>
      <c r="L90" s="54" t="s">
        <v>177</v>
      </c>
      <c r="M90" s="78"/>
    </row>
    <row r="91" spans="1:13" s="79" customFormat="1">
      <c r="A91" s="142"/>
      <c r="B91" s="54"/>
      <c r="C91" s="55"/>
      <c r="D91" s="61"/>
      <c r="E91" s="54"/>
      <c r="F91" s="54"/>
      <c r="G91" s="54"/>
      <c r="H91" s="54"/>
      <c r="I91" s="54"/>
      <c r="J91" s="54"/>
      <c r="K91" s="54"/>
      <c r="L91" s="54"/>
      <c r="M91" s="78"/>
    </row>
    <row r="92" spans="1:13" s="79" customFormat="1">
      <c r="A92" s="85"/>
      <c r="B92" s="86" t="s">
        <v>10</v>
      </c>
      <c r="C92" s="85">
        <f>SUM(C85:C91)</f>
        <v>56.74</v>
      </c>
      <c r="D92" s="86"/>
      <c r="E92" s="85">
        <f t="shared" ref="E92:K92" si="8">SUM(E85:E91)</f>
        <v>17.380000000000003</v>
      </c>
      <c r="F92" s="85">
        <f t="shared" si="8"/>
        <v>9.75</v>
      </c>
      <c r="G92" s="85">
        <f t="shared" si="8"/>
        <v>59.63000000000001</v>
      </c>
      <c r="H92" s="85">
        <f t="shared" si="8"/>
        <v>557.85</v>
      </c>
      <c r="I92" s="85">
        <f t="shared" si="8"/>
        <v>133.11000000000001</v>
      </c>
      <c r="J92" s="85">
        <f t="shared" si="8"/>
        <v>213.89999999999998</v>
      </c>
      <c r="K92" s="85">
        <f t="shared" si="8"/>
        <v>28.730000000000004</v>
      </c>
      <c r="L92" s="85"/>
      <c r="M92" s="78"/>
    </row>
    <row r="93" spans="1:13" s="79" customFormat="1">
      <c r="A93" s="178" t="s">
        <v>124</v>
      </c>
      <c r="B93" s="179"/>
      <c r="C93" s="179"/>
      <c r="D93" s="179"/>
      <c r="E93" s="179"/>
      <c r="F93" s="179"/>
      <c r="G93" s="179"/>
      <c r="H93" s="179"/>
      <c r="I93" s="179"/>
      <c r="J93" s="179"/>
      <c r="K93" s="179"/>
      <c r="L93" s="180"/>
      <c r="M93" s="78"/>
    </row>
    <row r="94" spans="1:13" s="79" customFormat="1">
      <c r="A94" s="140" t="s">
        <v>12</v>
      </c>
      <c r="B94" s="75" t="s">
        <v>45</v>
      </c>
      <c r="C94" s="55">
        <v>1.31</v>
      </c>
      <c r="D94" s="54">
        <v>60</v>
      </c>
      <c r="E94" s="54">
        <v>1.08</v>
      </c>
      <c r="F94" s="54">
        <v>0.18</v>
      </c>
      <c r="G94" s="54">
        <v>8.6199999999999992</v>
      </c>
      <c r="H94" s="54">
        <v>40.4</v>
      </c>
      <c r="I94" s="54">
        <v>24.28</v>
      </c>
      <c r="J94" s="54">
        <v>44</v>
      </c>
      <c r="K94" s="54">
        <v>6.25</v>
      </c>
      <c r="L94" s="54" t="s">
        <v>183</v>
      </c>
      <c r="M94" s="78"/>
    </row>
    <row r="95" spans="1:13" s="79" customFormat="1">
      <c r="A95" s="141"/>
      <c r="B95" s="115" t="s">
        <v>28</v>
      </c>
      <c r="C95" s="116">
        <v>31.58</v>
      </c>
      <c r="D95" s="114">
        <v>90</v>
      </c>
      <c r="E95" s="115">
        <v>14.6</v>
      </c>
      <c r="F95" s="115">
        <v>14.8</v>
      </c>
      <c r="G95" s="115">
        <v>11.5</v>
      </c>
      <c r="H95" s="115">
        <v>236.3</v>
      </c>
      <c r="I95" s="115">
        <v>56</v>
      </c>
      <c r="J95" s="115">
        <v>105.9</v>
      </c>
      <c r="K95" s="115">
        <v>0.26</v>
      </c>
      <c r="L95" s="115" t="s">
        <v>29</v>
      </c>
      <c r="M95" s="78"/>
    </row>
    <row r="96" spans="1:13" s="79" customFormat="1">
      <c r="A96" s="141"/>
      <c r="B96" s="54" t="s">
        <v>26</v>
      </c>
      <c r="C96" s="55">
        <v>4.9000000000000004</v>
      </c>
      <c r="D96" s="61">
        <v>150</v>
      </c>
      <c r="E96" s="54">
        <v>5.46</v>
      </c>
      <c r="F96" s="54">
        <v>5.79</v>
      </c>
      <c r="G96" s="54">
        <v>30.45</v>
      </c>
      <c r="H96" s="54">
        <v>195.7</v>
      </c>
      <c r="I96" s="54">
        <v>12.14</v>
      </c>
      <c r="J96" s="54">
        <v>7.5</v>
      </c>
      <c r="K96" s="54">
        <v>0</v>
      </c>
      <c r="L96" s="54" t="s">
        <v>169</v>
      </c>
      <c r="M96" s="78"/>
    </row>
    <row r="97" spans="1:13" s="79" customFormat="1">
      <c r="A97" s="141"/>
      <c r="B97" s="54" t="s">
        <v>16</v>
      </c>
      <c r="C97" s="55">
        <v>8.16</v>
      </c>
      <c r="D97" s="61">
        <v>200</v>
      </c>
      <c r="E97" s="54">
        <v>4.08</v>
      </c>
      <c r="F97" s="54">
        <v>3.54</v>
      </c>
      <c r="G97" s="54">
        <v>17.579999999999998</v>
      </c>
      <c r="H97" s="54">
        <v>118.6</v>
      </c>
      <c r="I97" s="54">
        <v>152.22</v>
      </c>
      <c r="J97" s="54">
        <v>90</v>
      </c>
      <c r="K97" s="54">
        <v>1.59</v>
      </c>
      <c r="L97" s="54" t="s">
        <v>17</v>
      </c>
      <c r="M97" s="78"/>
    </row>
    <row r="98" spans="1:13" s="79" customFormat="1">
      <c r="A98" s="141"/>
      <c r="B98" s="75" t="s">
        <v>18</v>
      </c>
      <c r="C98" s="55">
        <v>3.35</v>
      </c>
      <c r="D98" s="61">
        <v>50</v>
      </c>
      <c r="E98" s="54">
        <v>2.72</v>
      </c>
      <c r="F98" s="54">
        <v>0.49</v>
      </c>
      <c r="G98" s="54">
        <v>0.49</v>
      </c>
      <c r="H98" s="54">
        <v>74.599999999999994</v>
      </c>
      <c r="I98" s="54">
        <v>14.43</v>
      </c>
      <c r="J98" s="54">
        <v>19.5</v>
      </c>
      <c r="K98" s="54">
        <v>0</v>
      </c>
      <c r="L98" s="54" t="s">
        <v>19</v>
      </c>
      <c r="M98" s="78"/>
    </row>
    <row r="99" spans="1:13" s="79" customFormat="1">
      <c r="A99" s="141"/>
      <c r="B99" s="83" t="s">
        <v>111</v>
      </c>
      <c r="C99" s="55">
        <v>1.38</v>
      </c>
      <c r="D99" s="61">
        <v>25</v>
      </c>
      <c r="E99" s="54">
        <v>2.72</v>
      </c>
      <c r="F99" s="54">
        <v>0.49</v>
      </c>
      <c r="G99" s="54">
        <v>0.49</v>
      </c>
      <c r="H99" s="54">
        <v>74.599999999999994</v>
      </c>
      <c r="I99" s="54">
        <v>14.43</v>
      </c>
      <c r="J99" s="54">
        <v>19.5</v>
      </c>
      <c r="K99" s="54">
        <v>0</v>
      </c>
      <c r="L99" s="54" t="s">
        <v>19</v>
      </c>
      <c r="M99" s="78"/>
    </row>
    <row r="100" spans="1:13" s="79" customFormat="1">
      <c r="A100" s="141"/>
      <c r="B100" s="101" t="s">
        <v>188</v>
      </c>
      <c r="C100" s="55">
        <v>10.37</v>
      </c>
      <c r="D100" s="61">
        <v>150</v>
      </c>
      <c r="E100" s="54">
        <v>0.6</v>
      </c>
      <c r="F100" s="54">
        <v>0.6</v>
      </c>
      <c r="G100" s="54">
        <v>14.7</v>
      </c>
      <c r="H100" s="54">
        <v>70.3</v>
      </c>
      <c r="I100" s="54">
        <v>24</v>
      </c>
      <c r="J100" s="54">
        <v>13.5</v>
      </c>
      <c r="K100" s="54">
        <v>15</v>
      </c>
      <c r="L100" s="54" t="s">
        <v>170</v>
      </c>
      <c r="M100" s="78"/>
    </row>
    <row r="101" spans="1:13" s="79" customFormat="1">
      <c r="A101" s="142"/>
      <c r="B101" s="54"/>
      <c r="C101" s="55"/>
      <c r="D101" s="61"/>
      <c r="E101" s="54"/>
      <c r="F101" s="54"/>
      <c r="G101" s="54"/>
      <c r="H101" s="54"/>
      <c r="I101" s="54"/>
      <c r="J101" s="54"/>
      <c r="K101" s="54"/>
      <c r="L101" s="54"/>
      <c r="M101" s="78"/>
    </row>
    <row r="102" spans="1:13" s="79" customFormat="1">
      <c r="A102" s="85"/>
      <c r="B102" s="86" t="s">
        <v>10</v>
      </c>
      <c r="C102" s="85">
        <f t="shared" ref="C102:K102" si="9">SUM(C94:C101)</f>
        <v>61.050000000000004</v>
      </c>
      <c r="D102" s="86"/>
      <c r="E102" s="85">
        <f t="shared" si="9"/>
        <v>31.259999999999998</v>
      </c>
      <c r="F102" s="85">
        <f t="shared" si="9"/>
        <v>25.889999999999997</v>
      </c>
      <c r="G102" s="85">
        <f t="shared" si="9"/>
        <v>83.829999999999984</v>
      </c>
      <c r="H102" s="85">
        <f t="shared" si="9"/>
        <v>810.5</v>
      </c>
      <c r="I102" s="85">
        <f t="shared" si="9"/>
        <v>297.5</v>
      </c>
      <c r="J102" s="85">
        <f t="shared" si="9"/>
        <v>299.89999999999998</v>
      </c>
      <c r="K102" s="85">
        <f t="shared" si="9"/>
        <v>23.1</v>
      </c>
      <c r="L102" s="85"/>
      <c r="M102" s="78"/>
    </row>
    <row r="103" spans="1:13" s="79" customFormat="1">
      <c r="A103" s="152" t="s">
        <v>125</v>
      </c>
      <c r="B103" s="153"/>
      <c r="C103" s="153"/>
      <c r="D103" s="153"/>
      <c r="E103" s="153"/>
      <c r="F103" s="153"/>
      <c r="G103" s="153"/>
      <c r="H103" s="153"/>
      <c r="I103" s="153"/>
      <c r="J103" s="153"/>
      <c r="K103" s="153"/>
      <c r="L103" s="154"/>
      <c r="M103" s="78"/>
    </row>
    <row r="104" spans="1:13" s="79" customFormat="1">
      <c r="A104" s="140" t="s">
        <v>12</v>
      </c>
      <c r="B104" s="54" t="s">
        <v>117</v>
      </c>
      <c r="C104" s="55">
        <v>35.89</v>
      </c>
      <c r="D104" s="61" t="s">
        <v>116</v>
      </c>
      <c r="E104" s="54">
        <v>12.11</v>
      </c>
      <c r="F104" s="54">
        <v>10.76</v>
      </c>
      <c r="G104" s="54">
        <v>2.39</v>
      </c>
      <c r="H104" s="54">
        <v>164</v>
      </c>
      <c r="I104" s="54">
        <v>85.18</v>
      </c>
      <c r="J104" s="54">
        <v>163.19300000000001</v>
      </c>
      <c r="K104" s="54">
        <v>6.32</v>
      </c>
      <c r="L104" s="54" t="s">
        <v>186</v>
      </c>
      <c r="M104" s="78"/>
    </row>
    <row r="105" spans="1:13" s="79" customFormat="1">
      <c r="A105" s="141"/>
      <c r="B105" s="54" t="s">
        <v>30</v>
      </c>
      <c r="C105" s="55">
        <v>7.07</v>
      </c>
      <c r="D105" s="61">
        <v>150</v>
      </c>
      <c r="E105" s="54">
        <v>3.65</v>
      </c>
      <c r="F105" s="54">
        <v>5.37</v>
      </c>
      <c r="G105" s="54">
        <v>36.68</v>
      </c>
      <c r="H105" s="54">
        <v>209.7</v>
      </c>
      <c r="I105" s="54">
        <v>2.4</v>
      </c>
      <c r="J105" s="54">
        <v>34.200000000000003</v>
      </c>
      <c r="K105" s="54">
        <v>0</v>
      </c>
      <c r="L105" s="54" t="s">
        <v>31</v>
      </c>
      <c r="M105" s="78"/>
    </row>
    <row r="106" spans="1:13" s="79" customFormat="1">
      <c r="A106" s="141"/>
      <c r="B106" s="54" t="s">
        <v>20</v>
      </c>
      <c r="C106" s="55">
        <v>1.48</v>
      </c>
      <c r="D106" s="61" t="s">
        <v>21</v>
      </c>
      <c r="E106" s="54">
        <v>7.0000000000000007E-2</v>
      </c>
      <c r="F106" s="54">
        <v>0.02</v>
      </c>
      <c r="G106" s="54">
        <v>15</v>
      </c>
      <c r="H106" s="54">
        <v>60</v>
      </c>
      <c r="I106" s="54">
        <v>11.1</v>
      </c>
      <c r="J106" s="54">
        <v>7.5</v>
      </c>
      <c r="K106" s="54">
        <v>0.03</v>
      </c>
      <c r="L106" s="54" t="s">
        <v>22</v>
      </c>
      <c r="M106" s="78"/>
    </row>
    <row r="107" spans="1:13" s="79" customFormat="1">
      <c r="A107" s="141"/>
      <c r="B107" s="75" t="s">
        <v>18</v>
      </c>
      <c r="C107" s="55">
        <v>3.35</v>
      </c>
      <c r="D107" s="61">
        <v>50</v>
      </c>
      <c r="E107" s="54">
        <v>2.72</v>
      </c>
      <c r="F107" s="54">
        <v>0.49</v>
      </c>
      <c r="G107" s="54">
        <v>0.49</v>
      </c>
      <c r="H107" s="54">
        <v>74.599999999999994</v>
      </c>
      <c r="I107" s="54">
        <v>14.43</v>
      </c>
      <c r="J107" s="54">
        <v>19.5</v>
      </c>
      <c r="K107" s="54">
        <v>0</v>
      </c>
      <c r="L107" s="54" t="s">
        <v>19</v>
      </c>
      <c r="M107" s="78"/>
    </row>
    <row r="108" spans="1:13" s="79" customFormat="1">
      <c r="A108" s="141"/>
      <c r="B108" s="83" t="s">
        <v>111</v>
      </c>
      <c r="C108" s="55">
        <v>1.38</v>
      </c>
      <c r="D108" s="61">
        <v>25</v>
      </c>
      <c r="E108" s="54">
        <v>2.72</v>
      </c>
      <c r="F108" s="54">
        <v>0.49</v>
      </c>
      <c r="G108" s="54">
        <v>0.49</v>
      </c>
      <c r="H108" s="54">
        <v>74.599999999999994</v>
      </c>
      <c r="I108" s="54">
        <v>14.43</v>
      </c>
      <c r="J108" s="54">
        <v>19.5</v>
      </c>
      <c r="K108" s="54">
        <v>0</v>
      </c>
      <c r="L108" s="54" t="s">
        <v>19</v>
      </c>
      <c r="M108" s="78"/>
    </row>
    <row r="109" spans="1:13" s="79" customFormat="1">
      <c r="A109" s="141"/>
      <c r="B109" s="54" t="s">
        <v>178</v>
      </c>
      <c r="C109" s="55">
        <v>13</v>
      </c>
      <c r="D109" s="61">
        <v>200</v>
      </c>
      <c r="E109" s="54">
        <v>1</v>
      </c>
      <c r="F109" s="54">
        <v>0</v>
      </c>
      <c r="G109" s="54">
        <v>20.2</v>
      </c>
      <c r="H109" s="54">
        <v>84.4</v>
      </c>
      <c r="I109" s="54">
        <v>14</v>
      </c>
      <c r="J109" s="54">
        <v>10</v>
      </c>
      <c r="K109" s="54">
        <v>4</v>
      </c>
      <c r="L109" s="54" t="s">
        <v>177</v>
      </c>
      <c r="M109" s="78"/>
    </row>
    <row r="110" spans="1:13" s="79" customFormat="1">
      <c r="A110" s="142"/>
      <c r="B110" s="54"/>
      <c r="C110" s="55"/>
      <c r="D110" s="61"/>
      <c r="E110" s="54"/>
      <c r="F110" s="54"/>
      <c r="G110" s="54"/>
      <c r="H110" s="54"/>
      <c r="I110" s="54"/>
      <c r="J110" s="54"/>
      <c r="K110" s="54"/>
      <c r="L110" s="54"/>
      <c r="M110" s="78"/>
    </row>
    <row r="111" spans="1:13" s="79" customFormat="1">
      <c r="A111" s="85"/>
      <c r="B111" s="86" t="s">
        <v>10</v>
      </c>
      <c r="C111" s="85">
        <f t="shared" ref="C111:K111" si="10">SUM(C104:C110)</f>
        <v>62.17</v>
      </c>
      <c r="D111" s="86"/>
      <c r="E111" s="85">
        <f t="shared" si="10"/>
        <v>22.27</v>
      </c>
      <c r="F111" s="85">
        <f t="shared" si="10"/>
        <v>17.129999999999995</v>
      </c>
      <c r="G111" s="85">
        <f t="shared" si="10"/>
        <v>75.25</v>
      </c>
      <c r="H111" s="85">
        <f t="shared" si="10"/>
        <v>667.3</v>
      </c>
      <c r="I111" s="85">
        <f t="shared" si="10"/>
        <v>141.54000000000002</v>
      </c>
      <c r="J111" s="85">
        <f t="shared" si="10"/>
        <v>253.89300000000003</v>
      </c>
      <c r="K111" s="85">
        <f t="shared" si="10"/>
        <v>10.350000000000001</v>
      </c>
      <c r="L111" s="85"/>
      <c r="M111" s="78"/>
    </row>
    <row r="112" spans="1:13" s="79" customFormat="1">
      <c r="A112" s="152" t="s">
        <v>126</v>
      </c>
      <c r="B112" s="153"/>
      <c r="C112" s="153"/>
      <c r="D112" s="153"/>
      <c r="E112" s="153"/>
      <c r="F112" s="153"/>
      <c r="G112" s="153"/>
      <c r="H112" s="153"/>
      <c r="I112" s="153"/>
      <c r="J112" s="153"/>
      <c r="K112" s="153"/>
      <c r="L112" s="154"/>
      <c r="M112" s="78"/>
    </row>
    <row r="113" spans="1:13" s="79" customFormat="1">
      <c r="A113" s="140" t="s">
        <v>12</v>
      </c>
      <c r="B113" s="91" t="s">
        <v>132</v>
      </c>
      <c r="C113" s="87">
        <v>10.61</v>
      </c>
      <c r="D113" s="92" t="s">
        <v>191</v>
      </c>
      <c r="E113" s="93">
        <v>6.11</v>
      </c>
      <c r="F113" s="93">
        <v>10.72</v>
      </c>
      <c r="G113" s="93">
        <v>32.380000000000003</v>
      </c>
      <c r="H113" s="93">
        <v>251</v>
      </c>
      <c r="I113" s="93">
        <v>133.77000000000001</v>
      </c>
      <c r="J113" s="93">
        <v>67</v>
      </c>
      <c r="K113" s="93">
        <v>1.17</v>
      </c>
      <c r="L113" s="93" t="s">
        <v>174</v>
      </c>
      <c r="M113" s="78"/>
    </row>
    <row r="114" spans="1:13" s="79" customFormat="1">
      <c r="A114" s="141"/>
      <c r="B114" s="54" t="s">
        <v>133</v>
      </c>
      <c r="C114" s="55">
        <v>12.14</v>
      </c>
      <c r="D114" s="61">
        <v>20</v>
      </c>
      <c r="E114" s="54">
        <v>5.2</v>
      </c>
      <c r="F114" s="54">
        <v>5.36</v>
      </c>
      <c r="G114" s="54">
        <v>0</v>
      </c>
      <c r="H114" s="54">
        <v>70.400000000000006</v>
      </c>
      <c r="I114" s="54">
        <v>208</v>
      </c>
      <c r="J114" s="54">
        <v>0</v>
      </c>
      <c r="K114" s="54">
        <v>0.56000000000000005</v>
      </c>
      <c r="L114" s="54" t="s">
        <v>134</v>
      </c>
      <c r="M114" s="78"/>
    </row>
    <row r="115" spans="1:13" s="79" customFormat="1">
      <c r="A115" s="141"/>
      <c r="B115" s="54" t="s">
        <v>118</v>
      </c>
      <c r="C115" s="55">
        <v>2.5</v>
      </c>
      <c r="D115" s="61">
        <v>200</v>
      </c>
      <c r="E115" s="54">
        <v>0.13</v>
      </c>
      <c r="F115" s="54">
        <v>0.02</v>
      </c>
      <c r="G115" s="54">
        <v>15.2</v>
      </c>
      <c r="H115" s="54">
        <v>62</v>
      </c>
      <c r="I115" s="54">
        <v>14.2</v>
      </c>
      <c r="J115" s="54">
        <v>22</v>
      </c>
      <c r="K115" s="54">
        <v>2.83</v>
      </c>
      <c r="L115" s="54" t="s">
        <v>172</v>
      </c>
      <c r="M115" s="78"/>
    </row>
    <row r="116" spans="1:13" s="79" customFormat="1">
      <c r="A116" s="142"/>
      <c r="B116" s="54" t="s">
        <v>32</v>
      </c>
      <c r="C116" s="55">
        <v>8.92</v>
      </c>
      <c r="D116" s="61">
        <v>50</v>
      </c>
      <c r="E116" s="54">
        <v>4.2</v>
      </c>
      <c r="F116" s="54">
        <v>7.06</v>
      </c>
      <c r="G116" s="54">
        <v>32.064</v>
      </c>
      <c r="H116" s="54">
        <v>209.33</v>
      </c>
      <c r="I116" s="54">
        <v>9.2200000000000006</v>
      </c>
      <c r="J116" s="54">
        <v>37.22</v>
      </c>
      <c r="K116" s="54">
        <v>0</v>
      </c>
      <c r="L116" s="54" t="s">
        <v>33</v>
      </c>
      <c r="M116" s="78"/>
    </row>
    <row r="117" spans="1:13" s="79" customFormat="1">
      <c r="A117" s="103"/>
      <c r="B117" s="54" t="s">
        <v>189</v>
      </c>
      <c r="C117" s="55">
        <v>10.5</v>
      </c>
      <c r="D117" s="61">
        <v>150</v>
      </c>
      <c r="E117" s="54">
        <v>0.3</v>
      </c>
      <c r="F117" s="54">
        <v>1.35</v>
      </c>
      <c r="G117" s="54">
        <v>12.15</v>
      </c>
      <c r="H117" s="54">
        <v>64.5</v>
      </c>
      <c r="I117" s="54">
        <v>0.72</v>
      </c>
      <c r="J117" s="54">
        <v>0</v>
      </c>
      <c r="K117" s="54">
        <v>144</v>
      </c>
      <c r="L117" s="54" t="s">
        <v>182</v>
      </c>
      <c r="M117" s="78"/>
    </row>
    <row r="118" spans="1:13" s="79" customFormat="1">
      <c r="A118" s="103"/>
      <c r="B118" s="83" t="s">
        <v>111</v>
      </c>
      <c r="C118" s="55">
        <v>1.38</v>
      </c>
      <c r="D118" s="61">
        <v>25</v>
      </c>
      <c r="E118" s="54">
        <v>2.72</v>
      </c>
      <c r="F118" s="54">
        <v>0.49</v>
      </c>
      <c r="G118" s="54">
        <v>0.49</v>
      </c>
      <c r="H118" s="54">
        <v>74.599999999999994</v>
      </c>
      <c r="I118" s="54">
        <v>14.43</v>
      </c>
      <c r="J118" s="54">
        <v>19.5</v>
      </c>
      <c r="K118" s="54">
        <v>0</v>
      </c>
      <c r="L118" s="54" t="s">
        <v>19</v>
      </c>
      <c r="M118" s="78"/>
    </row>
    <row r="119" spans="1:13" s="79" customFormat="1">
      <c r="A119" s="85"/>
      <c r="B119" s="86" t="s">
        <v>40</v>
      </c>
      <c r="C119" s="85">
        <f>SUM(C113:C118)</f>
        <v>46.050000000000004</v>
      </c>
      <c r="D119" s="86"/>
      <c r="E119" s="85">
        <f t="shared" ref="E119:K119" si="11">SUM(E113:E116)</f>
        <v>15.64</v>
      </c>
      <c r="F119" s="85">
        <f t="shared" si="11"/>
        <v>23.16</v>
      </c>
      <c r="G119" s="85">
        <f t="shared" si="11"/>
        <v>79.644000000000005</v>
      </c>
      <c r="H119" s="85">
        <f t="shared" si="11"/>
        <v>592.73</v>
      </c>
      <c r="I119" s="85">
        <f t="shared" si="11"/>
        <v>365.19</v>
      </c>
      <c r="J119" s="85">
        <f t="shared" si="11"/>
        <v>126.22</v>
      </c>
      <c r="K119" s="85">
        <f t="shared" si="11"/>
        <v>4.5600000000000005</v>
      </c>
      <c r="L119" s="85"/>
      <c r="M119" s="78"/>
    </row>
    <row r="120" spans="1:13">
      <c r="A120" s="137"/>
      <c r="B120" s="52"/>
      <c r="C120" s="51"/>
      <c r="D120" s="53"/>
      <c r="E120" s="52"/>
      <c r="F120" s="52"/>
      <c r="G120" s="52"/>
      <c r="H120" s="52"/>
      <c r="I120" s="52"/>
      <c r="J120" s="52"/>
      <c r="K120" s="52"/>
      <c r="L120" s="52"/>
      <c r="M120" s="50"/>
    </row>
    <row r="121" spans="1:13">
      <c r="A121" s="138"/>
      <c r="B121" s="56" t="s">
        <v>41</v>
      </c>
      <c r="C121" s="56">
        <f>C19+C27+C37+C47+C57+C63+C73+C83+C92+C102+C111+C119</f>
        <v>688.60999999999979</v>
      </c>
      <c r="D121" s="57"/>
      <c r="E121" s="56">
        <f t="shared" ref="E121:K121" si="12">E19+E27+E37+E47+E57+E63+E73+E83+E92+E102+E111+E119</f>
        <v>275.21999999999997</v>
      </c>
      <c r="F121" s="56">
        <f t="shared" si="12"/>
        <v>240.18999999999997</v>
      </c>
      <c r="G121" s="56">
        <f t="shared" si="12"/>
        <v>835.46399999999994</v>
      </c>
      <c r="H121" s="56">
        <f t="shared" si="12"/>
        <v>7936.2000000000007</v>
      </c>
      <c r="I121" s="56">
        <f t="shared" si="12"/>
        <v>2023.29</v>
      </c>
      <c r="J121" s="56">
        <f t="shared" si="12"/>
        <v>3191.1930000000002</v>
      </c>
      <c r="K121" s="56">
        <f t="shared" si="12"/>
        <v>485.76100000000008</v>
      </c>
      <c r="L121" s="52"/>
      <c r="M121" s="50"/>
    </row>
    <row r="122" spans="1:13">
      <c r="A122" s="138"/>
      <c r="B122" s="52"/>
      <c r="C122" s="51"/>
      <c r="D122" s="53"/>
      <c r="E122" s="52"/>
      <c r="F122" s="52"/>
      <c r="G122" s="52"/>
      <c r="H122" s="52"/>
      <c r="I122" s="52"/>
      <c r="J122" s="52"/>
      <c r="K122" s="52"/>
      <c r="L122" s="52"/>
      <c r="M122" s="50"/>
    </row>
    <row r="123" spans="1:13">
      <c r="A123" s="138"/>
      <c r="B123" s="52" t="s">
        <v>42</v>
      </c>
      <c r="C123" s="52">
        <f t="shared" ref="C123:K123" si="13">C121/12</f>
        <v>57.384166666666651</v>
      </c>
      <c r="D123" s="53"/>
      <c r="E123" s="52">
        <f t="shared" si="13"/>
        <v>22.934999999999999</v>
      </c>
      <c r="F123" s="52">
        <f t="shared" si="13"/>
        <v>20.01583333333333</v>
      </c>
      <c r="G123" s="52">
        <f t="shared" si="13"/>
        <v>69.622</v>
      </c>
      <c r="H123" s="52">
        <f t="shared" si="13"/>
        <v>661.35</v>
      </c>
      <c r="I123" s="52">
        <f t="shared" si="13"/>
        <v>168.60749999999999</v>
      </c>
      <c r="J123" s="52">
        <f t="shared" si="13"/>
        <v>265.93275</v>
      </c>
      <c r="K123" s="52">
        <f t="shared" si="13"/>
        <v>40.48008333333334</v>
      </c>
      <c r="L123" s="52"/>
      <c r="M123" s="50"/>
    </row>
    <row r="124" spans="1:13">
      <c r="A124" s="139"/>
      <c r="B124" s="52"/>
      <c r="C124" s="51"/>
      <c r="D124" s="53"/>
      <c r="E124" s="52"/>
      <c r="F124" s="52"/>
      <c r="G124" s="52"/>
      <c r="H124" s="52"/>
      <c r="I124" s="52"/>
      <c r="J124" s="52"/>
      <c r="K124" s="52"/>
      <c r="L124" s="52"/>
      <c r="M124" s="50"/>
    </row>
    <row r="125" spans="1:13">
      <c r="A125" s="50"/>
      <c r="B125" s="50"/>
      <c r="C125" s="58"/>
      <c r="D125" s="59"/>
      <c r="E125" s="50"/>
      <c r="F125" s="50"/>
      <c r="G125" s="50"/>
      <c r="H125" s="50"/>
      <c r="I125" s="50"/>
      <c r="J125" s="50"/>
      <c r="K125" s="50"/>
      <c r="L125" s="50"/>
      <c r="M125" s="50"/>
    </row>
    <row r="126" spans="1:13">
      <c r="C126" s="6"/>
      <c r="D126" s="2"/>
    </row>
  </sheetData>
  <mergeCells count="42">
    <mergeCell ref="A93:L93"/>
    <mergeCell ref="A103:L103"/>
    <mergeCell ref="A85:A91"/>
    <mergeCell ref="A94:A101"/>
    <mergeCell ref="A104:A110"/>
    <mergeCell ref="A10:L10"/>
    <mergeCell ref="A20:L20"/>
    <mergeCell ref="A28:L28"/>
    <mergeCell ref="A38:L38"/>
    <mergeCell ref="A29:A36"/>
    <mergeCell ref="A113:A116"/>
    <mergeCell ref="K8:K9"/>
    <mergeCell ref="A5:L5"/>
    <mergeCell ref="A6:L6"/>
    <mergeCell ref="A7:A9"/>
    <mergeCell ref="B7:B9"/>
    <mergeCell ref="D7:D9"/>
    <mergeCell ref="E7:G7"/>
    <mergeCell ref="H7:H9"/>
    <mergeCell ref="I7:J7"/>
    <mergeCell ref="L7:L9"/>
    <mergeCell ref="E8:E9"/>
    <mergeCell ref="F8:F9"/>
    <mergeCell ref="G8:G9"/>
    <mergeCell ref="I8:I9"/>
    <mergeCell ref="J8:J9"/>
    <mergeCell ref="H2:M2"/>
    <mergeCell ref="A120:A124"/>
    <mergeCell ref="A11:A18"/>
    <mergeCell ref="A21:A26"/>
    <mergeCell ref="A49:A56"/>
    <mergeCell ref="A65:A72"/>
    <mergeCell ref="A39:A46"/>
    <mergeCell ref="A84:L84"/>
    <mergeCell ref="A48:L48"/>
    <mergeCell ref="A58:L58"/>
    <mergeCell ref="A59:A61"/>
    <mergeCell ref="A64:B64"/>
    <mergeCell ref="A74:L74"/>
    <mergeCell ref="A75:L75"/>
    <mergeCell ref="A76:A82"/>
    <mergeCell ref="A112:L112"/>
  </mergeCells>
  <pageMargins left="0.7" right="0.7" top="0.75" bottom="0.75" header="0.3" footer="0.3"/>
  <pageSetup paperSize="9" scale="83" orientation="landscape" r:id="rId1"/>
  <rowBreaks count="3" manualBreakCount="3">
    <brk id="27" max="16383" man="1"/>
    <brk id="63" max="12" man="1"/>
    <brk id="102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1:BF42"/>
  <sheetViews>
    <sheetView zoomScale="60" zoomScaleNormal="60" workbookViewId="0">
      <pane xSplit="1" topLeftCell="AC1" activePane="topRight" state="frozen"/>
      <selection pane="topRight" activeCell="AM21" sqref="AM21"/>
    </sheetView>
  </sheetViews>
  <sheetFormatPr defaultRowHeight="15"/>
  <cols>
    <col min="1" max="1" width="25.140625" customWidth="1"/>
    <col min="2" max="2" width="8.7109375" style="77" customWidth="1"/>
    <col min="3" max="6" width="8.7109375" customWidth="1"/>
    <col min="7" max="7" width="8.7109375" style="77" customWidth="1"/>
    <col min="8" max="16" width="8.7109375" customWidth="1"/>
    <col min="17" max="17" width="8.7109375" style="77" customWidth="1"/>
    <col min="18" max="32" width="8.7109375" customWidth="1"/>
    <col min="33" max="34" width="9.140625" customWidth="1"/>
    <col min="37" max="37" width="9.140625" style="77"/>
  </cols>
  <sheetData>
    <row r="1" spans="1:58" ht="15.75">
      <c r="A1" s="181" t="s">
        <v>81</v>
      </c>
      <c r="B1" s="181"/>
      <c r="C1" s="181"/>
      <c r="D1" s="181"/>
      <c r="E1" s="181"/>
      <c r="F1" s="181"/>
      <c r="G1" s="181"/>
      <c r="H1" s="181"/>
      <c r="I1" s="181"/>
      <c r="J1" s="181"/>
      <c r="K1" s="181"/>
      <c r="L1" s="181"/>
      <c r="M1" s="181"/>
      <c r="N1" s="181"/>
      <c r="O1" s="181"/>
      <c r="P1" s="181"/>
      <c r="Q1" s="181"/>
      <c r="R1" s="181"/>
      <c r="S1" s="181"/>
      <c r="T1" s="181"/>
      <c r="U1" s="181"/>
      <c r="V1" s="181"/>
      <c r="W1" s="181"/>
      <c r="X1" s="181"/>
      <c r="Y1" s="181"/>
      <c r="Z1" s="181"/>
      <c r="AA1" s="30"/>
      <c r="AB1" s="30"/>
      <c r="AC1" s="30"/>
      <c r="AD1" s="30"/>
      <c r="AE1" s="30"/>
      <c r="AF1" s="30"/>
    </row>
    <row r="2" spans="1:58" ht="114" customHeight="1">
      <c r="A2" s="31" t="s">
        <v>70</v>
      </c>
      <c r="B2" s="117" t="s">
        <v>98</v>
      </c>
      <c r="C2" s="74" t="s">
        <v>137</v>
      </c>
      <c r="D2" s="74" t="s">
        <v>128</v>
      </c>
      <c r="E2" s="74" t="s">
        <v>76</v>
      </c>
      <c r="F2" s="73" t="s">
        <v>74</v>
      </c>
      <c r="G2" s="117" t="s">
        <v>78</v>
      </c>
      <c r="H2" s="73" t="s">
        <v>80</v>
      </c>
      <c r="I2" s="73" t="s">
        <v>79</v>
      </c>
      <c r="J2" s="73" t="s">
        <v>106</v>
      </c>
      <c r="K2" s="73" t="s">
        <v>107</v>
      </c>
      <c r="L2" s="32" t="s">
        <v>193</v>
      </c>
      <c r="M2" s="73" t="s">
        <v>108</v>
      </c>
      <c r="N2" s="73" t="s">
        <v>110</v>
      </c>
      <c r="O2" s="73" t="s">
        <v>77</v>
      </c>
      <c r="P2" s="73" t="s">
        <v>82</v>
      </c>
      <c r="Q2" s="117" t="s">
        <v>83</v>
      </c>
      <c r="R2" s="73" t="s">
        <v>84</v>
      </c>
      <c r="S2" s="73" t="s">
        <v>85</v>
      </c>
      <c r="T2" s="73" t="s">
        <v>96</v>
      </c>
      <c r="U2" s="73" t="s">
        <v>86</v>
      </c>
      <c r="V2" s="73" t="s">
        <v>87</v>
      </c>
      <c r="W2" s="73" t="s">
        <v>88</v>
      </c>
      <c r="X2" s="73" t="s">
        <v>89</v>
      </c>
      <c r="Y2" s="73" t="s">
        <v>136</v>
      </c>
      <c r="Z2" s="73" t="s">
        <v>91</v>
      </c>
      <c r="AA2" s="73" t="s">
        <v>95</v>
      </c>
      <c r="AB2" s="73" t="s">
        <v>92</v>
      </c>
      <c r="AC2" s="73" t="s">
        <v>93</v>
      </c>
      <c r="AD2" s="73" t="s">
        <v>129</v>
      </c>
      <c r="AE2" s="73" t="s">
        <v>130</v>
      </c>
      <c r="AF2" s="73" t="s">
        <v>131</v>
      </c>
      <c r="AG2" s="10" t="s">
        <v>102</v>
      </c>
      <c r="AH2" s="11" t="s">
        <v>138</v>
      </c>
      <c r="AI2" s="10" t="s">
        <v>141</v>
      </c>
      <c r="AJ2" s="76" t="s">
        <v>139</v>
      </c>
      <c r="AK2" s="10" t="s">
        <v>142</v>
      </c>
      <c r="AL2" s="76" t="s">
        <v>143</v>
      </c>
      <c r="AM2" s="76" t="s">
        <v>144</v>
      </c>
      <c r="AN2" s="76" t="s">
        <v>145</v>
      </c>
      <c r="AO2" s="76" t="s">
        <v>140</v>
      </c>
      <c r="AP2" s="76" t="s">
        <v>146</v>
      </c>
      <c r="AQ2" s="76" t="s">
        <v>147</v>
      </c>
      <c r="AR2" s="76" t="s">
        <v>148</v>
      </c>
      <c r="AS2" s="76" t="s">
        <v>149</v>
      </c>
      <c r="AT2" s="76" t="s">
        <v>150</v>
      </c>
      <c r="AU2" s="76" t="s">
        <v>151</v>
      </c>
      <c r="AV2" s="76" t="s">
        <v>152</v>
      </c>
      <c r="AW2" s="76" t="s">
        <v>153</v>
      </c>
      <c r="AX2" s="76" t="s">
        <v>154</v>
      </c>
      <c r="AY2" s="76" t="s">
        <v>155</v>
      </c>
      <c r="AZ2" s="76" t="s">
        <v>156</v>
      </c>
      <c r="BA2" s="76" t="s">
        <v>157</v>
      </c>
      <c r="BB2" s="76" t="s">
        <v>162</v>
      </c>
      <c r="BC2" s="76" t="s">
        <v>158</v>
      </c>
      <c r="BD2" s="76" t="s">
        <v>159</v>
      </c>
      <c r="BE2" s="76" t="s">
        <v>160</v>
      </c>
      <c r="BF2" s="76" t="s">
        <v>161</v>
      </c>
    </row>
    <row r="3" spans="1:58" s="7" customFormat="1" ht="31.5">
      <c r="A3" s="33" t="s">
        <v>101</v>
      </c>
      <c r="B3" s="118">
        <v>2</v>
      </c>
      <c r="C3" s="35">
        <v>11</v>
      </c>
      <c r="D3" s="35">
        <v>10</v>
      </c>
      <c r="E3" s="33">
        <v>4</v>
      </c>
      <c r="F3" s="33">
        <v>2</v>
      </c>
      <c r="G3" s="118">
        <v>1</v>
      </c>
      <c r="H3" s="33">
        <v>1</v>
      </c>
      <c r="I3" s="33">
        <v>2</v>
      </c>
      <c r="J3" s="33">
        <v>5</v>
      </c>
      <c r="K3" s="33">
        <v>1</v>
      </c>
      <c r="L3" s="35">
        <v>0</v>
      </c>
      <c r="M3" s="34">
        <v>1</v>
      </c>
      <c r="N3" s="33">
        <v>2</v>
      </c>
      <c r="O3" s="33">
        <v>2</v>
      </c>
      <c r="P3" s="36">
        <v>2</v>
      </c>
      <c r="Q3" s="118">
        <v>2</v>
      </c>
      <c r="R3" s="35">
        <v>2</v>
      </c>
      <c r="S3" s="35">
        <v>2</v>
      </c>
      <c r="T3" s="35">
        <v>1</v>
      </c>
      <c r="U3" s="33">
        <v>2</v>
      </c>
      <c r="V3" s="35">
        <v>1</v>
      </c>
      <c r="W3" s="33">
        <v>2</v>
      </c>
      <c r="X3" s="35">
        <v>1</v>
      </c>
      <c r="Y3" s="33">
        <v>1</v>
      </c>
      <c r="Z3" s="33">
        <v>1</v>
      </c>
      <c r="AA3" s="33">
        <v>1</v>
      </c>
      <c r="AB3" s="33">
        <v>3</v>
      </c>
      <c r="AC3" s="33">
        <v>4</v>
      </c>
      <c r="AD3" s="35">
        <v>3</v>
      </c>
      <c r="AE3" s="35">
        <v>1</v>
      </c>
      <c r="AF3" s="33">
        <v>1</v>
      </c>
      <c r="AG3" s="9"/>
      <c r="AH3" s="9"/>
      <c r="AI3" s="8"/>
      <c r="AJ3" s="8"/>
      <c r="AK3" s="80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AZ3" s="8"/>
      <c r="BA3" s="8"/>
      <c r="BB3" s="8"/>
      <c r="BC3" s="8"/>
      <c r="BD3" s="8"/>
      <c r="BE3" s="8"/>
      <c r="BF3" s="8"/>
    </row>
    <row r="4" spans="1:58" ht="15.75">
      <c r="A4" s="37" t="s">
        <v>105</v>
      </c>
      <c r="B4" s="119"/>
      <c r="C4" s="38"/>
      <c r="D4" s="38"/>
      <c r="E4" s="38"/>
      <c r="F4" s="39"/>
      <c r="G4" s="120"/>
      <c r="H4" s="39"/>
      <c r="I4" s="39"/>
      <c r="J4" s="38">
        <v>0.04</v>
      </c>
      <c r="K4" s="38"/>
      <c r="L4" s="38"/>
      <c r="M4" s="38"/>
      <c r="N4" s="38"/>
      <c r="O4" s="39"/>
      <c r="P4" s="40"/>
      <c r="Q4" s="120"/>
      <c r="R4" s="39"/>
      <c r="S4" s="39"/>
      <c r="T4" s="39"/>
      <c r="U4" s="39"/>
      <c r="V4" s="39"/>
      <c r="W4" s="39"/>
      <c r="X4" s="39"/>
      <c r="Y4" s="39"/>
      <c r="Z4" s="62"/>
      <c r="AA4" s="62"/>
      <c r="AB4" s="62"/>
      <c r="AC4" s="62"/>
      <c r="AD4" s="62"/>
      <c r="AE4" s="62"/>
      <c r="AF4" s="62"/>
      <c r="AG4" s="1">
        <f t="shared" ref="AG4:AG38" si="0">SUM(B4:AF4)</f>
        <v>0.04</v>
      </c>
      <c r="AH4" s="1">
        <f>AG4*8</f>
        <v>0.32</v>
      </c>
      <c r="AI4" s="1">
        <f>AH4*225</f>
        <v>72</v>
      </c>
      <c r="AJ4" s="1">
        <f>AH4*315</f>
        <v>100.8</v>
      </c>
      <c r="AK4" s="81">
        <f>AH4*247</f>
        <v>79.040000000000006</v>
      </c>
      <c r="AL4" s="1">
        <f>AH4*205</f>
        <v>65.599999999999994</v>
      </c>
      <c r="AM4" s="1">
        <f>AH4*12</f>
        <v>3.84</v>
      </c>
      <c r="AN4" s="1">
        <f>AH4*272</f>
        <v>87.04</v>
      </c>
      <c r="AO4" s="1">
        <f>AH4*11</f>
        <v>3.52</v>
      </c>
      <c r="AP4" s="1">
        <f>AH4*23</f>
        <v>7.36</v>
      </c>
      <c r="AQ4" s="1">
        <f>AH4*55</f>
        <v>17.600000000000001</v>
      </c>
      <c r="AR4" s="1">
        <f>AH4*32</f>
        <v>10.24</v>
      </c>
      <c r="AS4" s="1">
        <f>AH4*4</f>
        <v>1.28</v>
      </c>
      <c r="AT4" s="1">
        <f>AH4*12</f>
        <v>3.84</v>
      </c>
      <c r="AU4" s="1">
        <f>AH4*16</f>
        <v>5.12</v>
      </c>
      <c r="AV4" s="1">
        <f>AH4*17</f>
        <v>5.44</v>
      </c>
      <c r="AW4" s="1">
        <f>AH4*7</f>
        <v>2.2400000000000002</v>
      </c>
      <c r="AX4" s="1">
        <f>AH4*3</f>
        <v>0.96</v>
      </c>
      <c r="AY4" s="1">
        <f>AH4*42</f>
        <v>13.44</v>
      </c>
      <c r="AZ4" s="1">
        <f>AH4*9</f>
        <v>2.88</v>
      </c>
      <c r="BA4" s="1">
        <f>AH4*57</f>
        <v>18.240000000000002</v>
      </c>
      <c r="BB4" s="1">
        <f>AH4*26</f>
        <v>8.32</v>
      </c>
      <c r="BC4" s="1">
        <f>AH4*12</f>
        <v>3.84</v>
      </c>
      <c r="BD4" s="1">
        <f>AH4*18</f>
        <v>5.76</v>
      </c>
      <c r="BE4" s="1">
        <f>AH4*15</f>
        <v>4.8</v>
      </c>
      <c r="BF4" s="1">
        <f>AH4*9</f>
        <v>2.88</v>
      </c>
    </row>
    <row r="5" spans="1:58" ht="15.75">
      <c r="A5" s="37" t="s">
        <v>47</v>
      </c>
      <c r="B5" s="119"/>
      <c r="C5" s="38"/>
      <c r="D5" s="38"/>
      <c r="E5" s="38"/>
      <c r="F5" s="39"/>
      <c r="G5" s="120"/>
      <c r="H5" s="39"/>
      <c r="I5" s="39"/>
      <c r="J5" s="38"/>
      <c r="K5" s="38"/>
      <c r="L5" s="38"/>
      <c r="M5" s="38">
        <v>0.107</v>
      </c>
      <c r="N5" s="38"/>
      <c r="O5" s="39"/>
      <c r="P5" s="40"/>
      <c r="Q5" s="120">
        <v>0.18</v>
      </c>
      <c r="R5" s="39"/>
      <c r="S5" s="39"/>
      <c r="T5" s="39">
        <v>0.09</v>
      </c>
      <c r="U5" s="39"/>
      <c r="V5" s="39"/>
      <c r="W5" s="39"/>
      <c r="X5" s="39">
        <v>9.6000000000000002E-2</v>
      </c>
      <c r="Y5" s="39"/>
      <c r="Z5" s="62"/>
      <c r="AA5" s="62"/>
      <c r="AB5" s="62"/>
      <c r="AC5" s="62"/>
      <c r="AD5" s="62"/>
      <c r="AE5" s="62"/>
      <c r="AF5" s="62"/>
      <c r="AG5" s="1">
        <f t="shared" si="0"/>
        <v>0.47299999999999998</v>
      </c>
      <c r="AH5" s="1">
        <f t="shared" ref="AH5:AH39" si="1">AG5*8</f>
        <v>3.7839999999999998</v>
      </c>
      <c r="AI5" s="1">
        <f t="shared" ref="AI5:AI39" si="2">AH5*225</f>
        <v>851.4</v>
      </c>
      <c r="AJ5" s="1">
        <f t="shared" ref="AJ5:AJ39" si="3">AH5*315</f>
        <v>1191.96</v>
      </c>
      <c r="AK5" s="81">
        <f t="shared" ref="AK5:AK39" si="4">AH5*247</f>
        <v>934.64799999999991</v>
      </c>
      <c r="AL5" s="1">
        <f t="shared" ref="AL5:AL39" si="5">AH5*205</f>
        <v>775.71999999999991</v>
      </c>
      <c r="AM5" s="1">
        <f t="shared" ref="AM5:AM39" si="6">AH5*12</f>
        <v>45.408000000000001</v>
      </c>
      <c r="AN5" s="1">
        <f t="shared" ref="AN5:AN39" si="7">AH5*272</f>
        <v>1029.248</v>
      </c>
      <c r="AO5" s="1">
        <f t="shared" ref="AO5:AO39" si="8">AH5*11</f>
        <v>41.623999999999995</v>
      </c>
      <c r="AP5" s="1">
        <f t="shared" ref="AP5:AP39" si="9">AH5*23</f>
        <v>87.031999999999996</v>
      </c>
      <c r="AQ5" s="1">
        <f t="shared" ref="AQ5:AQ39" si="10">AH5*55</f>
        <v>208.11999999999998</v>
      </c>
      <c r="AR5" s="1">
        <f t="shared" ref="AR5:AR39" si="11">AH5*32</f>
        <v>121.08799999999999</v>
      </c>
      <c r="AS5" s="1">
        <f t="shared" ref="AS5:AS39" si="12">AH5*4</f>
        <v>15.135999999999999</v>
      </c>
      <c r="AT5" s="1">
        <f t="shared" ref="AT5:AT39" si="13">AH5*12</f>
        <v>45.408000000000001</v>
      </c>
      <c r="AU5" s="1">
        <f t="shared" ref="AU5:AU39" si="14">AH5*16</f>
        <v>60.543999999999997</v>
      </c>
      <c r="AV5" s="1">
        <f t="shared" ref="AV5:AV39" si="15">AH5*17</f>
        <v>64.328000000000003</v>
      </c>
      <c r="AW5" s="1">
        <f t="shared" ref="AW5:AW39" si="16">AH5*7</f>
        <v>26.488</v>
      </c>
      <c r="AX5" s="1">
        <f t="shared" ref="AX5:AX39" si="17">AH5*3</f>
        <v>11.352</v>
      </c>
      <c r="AY5" s="1">
        <f t="shared" ref="AY5:AY39" si="18">AH5*42</f>
        <v>158.928</v>
      </c>
      <c r="AZ5" s="1">
        <f t="shared" ref="AZ5:AZ39" si="19">AH5*9</f>
        <v>34.055999999999997</v>
      </c>
      <c r="BA5" s="1">
        <f t="shared" ref="BA5:BA39" si="20">AH5*57</f>
        <v>215.68799999999999</v>
      </c>
      <c r="BB5" s="1">
        <f t="shared" ref="BB5:BB39" si="21">AH5*26</f>
        <v>98.384</v>
      </c>
      <c r="BC5" s="1">
        <f t="shared" ref="BC5:BC39" si="22">AH5*12</f>
        <v>45.408000000000001</v>
      </c>
      <c r="BD5" s="1">
        <f t="shared" ref="BD5:BD39" si="23">AH5*18</f>
        <v>68.111999999999995</v>
      </c>
      <c r="BE5" s="1">
        <f t="shared" ref="BE5:BE39" si="24">AH5*15</f>
        <v>56.76</v>
      </c>
      <c r="BF5" s="1">
        <f t="shared" ref="BF5:BF39" si="25">AH5*9</f>
        <v>34.055999999999997</v>
      </c>
    </row>
    <row r="6" spans="1:58" ht="15.75">
      <c r="A6" s="37" t="s">
        <v>48</v>
      </c>
      <c r="B6" s="119"/>
      <c r="C6" s="38"/>
      <c r="D6" s="38"/>
      <c r="E6" s="38"/>
      <c r="F6" s="39"/>
      <c r="G6" s="120"/>
      <c r="H6" s="39"/>
      <c r="I6" s="39"/>
      <c r="J6" s="38"/>
      <c r="K6" s="38"/>
      <c r="L6" s="38"/>
      <c r="M6" s="38"/>
      <c r="N6" s="38"/>
      <c r="O6" s="39"/>
      <c r="P6" s="40"/>
      <c r="Q6" s="120"/>
      <c r="R6" s="39"/>
      <c r="S6" s="39">
        <v>8.0000000000000002E-3</v>
      </c>
      <c r="T6" s="39"/>
      <c r="U6" s="39"/>
      <c r="V6" s="39"/>
      <c r="W6" s="39"/>
      <c r="X6" s="39"/>
      <c r="Y6" s="39"/>
      <c r="Z6" s="62"/>
      <c r="AA6" s="62"/>
      <c r="AB6" s="62"/>
      <c r="AC6" s="62"/>
      <c r="AD6" s="62"/>
      <c r="AE6" s="62"/>
      <c r="AF6" s="62"/>
      <c r="AG6" s="1">
        <f t="shared" si="0"/>
        <v>8.0000000000000002E-3</v>
      </c>
      <c r="AH6" s="1">
        <f t="shared" si="1"/>
        <v>6.4000000000000001E-2</v>
      </c>
      <c r="AI6" s="1">
        <f t="shared" si="2"/>
        <v>14.4</v>
      </c>
      <c r="AJ6" s="1">
        <f t="shared" si="3"/>
        <v>20.16</v>
      </c>
      <c r="AK6" s="81">
        <f t="shared" si="4"/>
        <v>15.808</v>
      </c>
      <c r="AL6" s="1">
        <f t="shared" si="5"/>
        <v>13.120000000000001</v>
      </c>
      <c r="AM6" s="1">
        <f t="shared" si="6"/>
        <v>0.76800000000000002</v>
      </c>
      <c r="AN6" s="1">
        <f t="shared" si="7"/>
        <v>17.408000000000001</v>
      </c>
      <c r="AO6" s="1">
        <f t="shared" si="8"/>
        <v>0.70399999999999996</v>
      </c>
      <c r="AP6" s="1">
        <f t="shared" si="9"/>
        <v>1.472</v>
      </c>
      <c r="AQ6" s="1">
        <f t="shared" si="10"/>
        <v>3.52</v>
      </c>
      <c r="AR6" s="1">
        <f t="shared" si="11"/>
        <v>2.048</v>
      </c>
      <c r="AS6" s="1">
        <f t="shared" si="12"/>
        <v>0.25600000000000001</v>
      </c>
      <c r="AT6" s="1">
        <f t="shared" si="13"/>
        <v>0.76800000000000002</v>
      </c>
      <c r="AU6" s="1">
        <f t="shared" si="14"/>
        <v>1.024</v>
      </c>
      <c r="AV6" s="1">
        <f t="shared" si="15"/>
        <v>1.0880000000000001</v>
      </c>
      <c r="AW6" s="1">
        <f t="shared" si="16"/>
        <v>0.44800000000000001</v>
      </c>
      <c r="AX6" s="1">
        <f t="shared" si="17"/>
        <v>0.192</v>
      </c>
      <c r="AY6" s="1">
        <f t="shared" si="18"/>
        <v>2.6880000000000002</v>
      </c>
      <c r="AZ6" s="1">
        <f t="shared" si="19"/>
        <v>0.57600000000000007</v>
      </c>
      <c r="BA6" s="1">
        <f t="shared" si="20"/>
        <v>3.6480000000000001</v>
      </c>
      <c r="BB6" s="1">
        <f t="shared" si="21"/>
        <v>1.6640000000000001</v>
      </c>
      <c r="BC6" s="1">
        <f t="shared" si="22"/>
        <v>0.76800000000000002</v>
      </c>
      <c r="BD6" s="1">
        <f t="shared" si="23"/>
        <v>1.1520000000000001</v>
      </c>
      <c r="BE6" s="1">
        <f t="shared" si="24"/>
        <v>0.96</v>
      </c>
      <c r="BF6" s="1">
        <f t="shared" si="25"/>
        <v>0.57600000000000007</v>
      </c>
    </row>
    <row r="7" spans="1:58" ht="15.75">
      <c r="A7" s="37" t="s">
        <v>49</v>
      </c>
      <c r="B7" s="119"/>
      <c r="C7" s="38"/>
      <c r="D7" s="38"/>
      <c r="E7" s="38"/>
      <c r="F7" s="39"/>
      <c r="G7" s="120"/>
      <c r="H7" s="39"/>
      <c r="I7" s="39"/>
      <c r="J7" s="38"/>
      <c r="K7" s="38"/>
      <c r="L7" s="38"/>
      <c r="M7" s="38"/>
      <c r="N7" s="38"/>
      <c r="O7" s="39"/>
      <c r="P7" s="40"/>
      <c r="Q7" s="120"/>
      <c r="R7" s="39"/>
      <c r="S7" s="39"/>
      <c r="T7" s="39"/>
      <c r="U7" s="39"/>
      <c r="V7" s="39"/>
      <c r="W7" s="39">
        <v>0.13600000000000001</v>
      </c>
      <c r="X7" s="39"/>
      <c r="Y7" s="39"/>
      <c r="Z7" s="62"/>
      <c r="AA7" s="62"/>
      <c r="AB7" s="62"/>
      <c r="AC7" s="62"/>
      <c r="AD7" s="62"/>
      <c r="AE7" s="62"/>
      <c r="AF7" s="62"/>
      <c r="AG7" s="1">
        <f t="shared" si="0"/>
        <v>0.13600000000000001</v>
      </c>
      <c r="AH7" s="1">
        <f t="shared" si="1"/>
        <v>1.0880000000000001</v>
      </c>
      <c r="AI7" s="1">
        <f t="shared" si="2"/>
        <v>244.8</v>
      </c>
      <c r="AJ7" s="1">
        <f t="shared" si="3"/>
        <v>342.72</v>
      </c>
      <c r="AK7" s="81">
        <f t="shared" si="4"/>
        <v>268.73600000000005</v>
      </c>
      <c r="AL7" s="1">
        <f t="shared" si="5"/>
        <v>223.04000000000002</v>
      </c>
      <c r="AM7" s="1">
        <f t="shared" si="6"/>
        <v>13.056000000000001</v>
      </c>
      <c r="AN7" s="1">
        <f t="shared" si="7"/>
        <v>295.93600000000004</v>
      </c>
      <c r="AO7" s="1">
        <f t="shared" si="8"/>
        <v>11.968</v>
      </c>
      <c r="AP7" s="1">
        <f t="shared" si="9"/>
        <v>25.024000000000001</v>
      </c>
      <c r="AQ7" s="1">
        <f t="shared" si="10"/>
        <v>59.84</v>
      </c>
      <c r="AR7" s="1">
        <f t="shared" si="11"/>
        <v>34.816000000000003</v>
      </c>
      <c r="AS7" s="1">
        <f t="shared" si="12"/>
        <v>4.3520000000000003</v>
      </c>
      <c r="AT7" s="1">
        <f t="shared" si="13"/>
        <v>13.056000000000001</v>
      </c>
      <c r="AU7" s="1">
        <f t="shared" si="14"/>
        <v>17.408000000000001</v>
      </c>
      <c r="AV7" s="1">
        <f t="shared" si="15"/>
        <v>18.496000000000002</v>
      </c>
      <c r="AW7" s="1">
        <f t="shared" si="16"/>
        <v>7.6160000000000005</v>
      </c>
      <c r="AX7" s="1">
        <f t="shared" si="17"/>
        <v>3.2640000000000002</v>
      </c>
      <c r="AY7" s="1">
        <f t="shared" si="18"/>
        <v>45.696000000000005</v>
      </c>
      <c r="AZ7" s="1">
        <f t="shared" si="19"/>
        <v>9.7920000000000016</v>
      </c>
      <c r="BA7" s="1">
        <f t="shared" si="20"/>
        <v>62.016000000000005</v>
      </c>
      <c r="BB7" s="1">
        <f t="shared" si="21"/>
        <v>28.288000000000004</v>
      </c>
      <c r="BC7" s="1">
        <f t="shared" si="22"/>
        <v>13.056000000000001</v>
      </c>
      <c r="BD7" s="1">
        <f t="shared" si="23"/>
        <v>19.584000000000003</v>
      </c>
      <c r="BE7" s="1">
        <f t="shared" si="24"/>
        <v>16.32</v>
      </c>
      <c r="BF7" s="1">
        <f t="shared" si="25"/>
        <v>9.7920000000000016</v>
      </c>
    </row>
    <row r="8" spans="1:58" ht="15.75">
      <c r="A8" s="37" t="s">
        <v>50</v>
      </c>
      <c r="B8" s="119"/>
      <c r="C8" s="38"/>
      <c r="D8" s="38"/>
      <c r="E8" s="38"/>
      <c r="F8" s="39"/>
      <c r="G8" s="120"/>
      <c r="H8" s="39"/>
      <c r="I8" s="39"/>
      <c r="J8" s="38"/>
      <c r="K8" s="38"/>
      <c r="L8" s="38"/>
      <c r="M8" s="38"/>
      <c r="N8" s="38"/>
      <c r="O8" s="39"/>
      <c r="P8" s="40"/>
      <c r="Q8" s="120"/>
      <c r="R8" s="39">
        <v>0.34200000000000003</v>
      </c>
      <c r="S8" s="39"/>
      <c r="T8" s="39"/>
      <c r="U8" s="39"/>
      <c r="V8" s="39"/>
      <c r="W8" s="39"/>
      <c r="X8" s="39">
        <v>0.106</v>
      </c>
      <c r="Y8" s="39"/>
      <c r="Z8" s="62"/>
      <c r="AA8" s="62"/>
      <c r="AB8" s="62"/>
      <c r="AC8" s="62"/>
      <c r="AD8" s="62"/>
      <c r="AE8" s="62"/>
      <c r="AF8" s="62"/>
      <c r="AG8" s="1">
        <f t="shared" si="0"/>
        <v>0.44800000000000001</v>
      </c>
      <c r="AH8" s="1">
        <f t="shared" si="1"/>
        <v>3.5840000000000001</v>
      </c>
      <c r="AI8" s="1">
        <f t="shared" si="2"/>
        <v>806.4</v>
      </c>
      <c r="AJ8" s="1">
        <f t="shared" si="3"/>
        <v>1128.96</v>
      </c>
      <c r="AK8" s="81">
        <f t="shared" si="4"/>
        <v>885.24800000000005</v>
      </c>
      <c r="AL8" s="1">
        <f t="shared" si="5"/>
        <v>734.72</v>
      </c>
      <c r="AM8" s="1">
        <f t="shared" si="6"/>
        <v>43.008000000000003</v>
      </c>
      <c r="AN8" s="1">
        <f t="shared" si="7"/>
        <v>974.84800000000007</v>
      </c>
      <c r="AO8" s="1">
        <f t="shared" si="8"/>
        <v>39.423999999999999</v>
      </c>
      <c r="AP8" s="1">
        <f t="shared" si="9"/>
        <v>82.432000000000002</v>
      </c>
      <c r="AQ8" s="1">
        <f t="shared" si="10"/>
        <v>197.12</v>
      </c>
      <c r="AR8" s="1">
        <f t="shared" si="11"/>
        <v>114.688</v>
      </c>
      <c r="AS8" s="1">
        <f t="shared" si="12"/>
        <v>14.336</v>
      </c>
      <c r="AT8" s="1">
        <f t="shared" si="13"/>
        <v>43.008000000000003</v>
      </c>
      <c r="AU8" s="1">
        <f t="shared" si="14"/>
        <v>57.344000000000001</v>
      </c>
      <c r="AV8" s="1">
        <f t="shared" si="15"/>
        <v>60.928000000000004</v>
      </c>
      <c r="AW8" s="1">
        <f t="shared" si="16"/>
        <v>25.088000000000001</v>
      </c>
      <c r="AX8" s="1">
        <f t="shared" si="17"/>
        <v>10.752000000000001</v>
      </c>
      <c r="AY8" s="1">
        <f t="shared" si="18"/>
        <v>150.52799999999999</v>
      </c>
      <c r="AZ8" s="1">
        <f t="shared" si="19"/>
        <v>32.256</v>
      </c>
      <c r="BA8" s="1">
        <f t="shared" si="20"/>
        <v>204.28800000000001</v>
      </c>
      <c r="BB8" s="1">
        <f t="shared" si="21"/>
        <v>93.183999999999997</v>
      </c>
      <c r="BC8" s="1">
        <f t="shared" si="22"/>
        <v>43.008000000000003</v>
      </c>
      <c r="BD8" s="1">
        <f t="shared" si="23"/>
        <v>64.512</v>
      </c>
      <c r="BE8" s="1">
        <f t="shared" si="24"/>
        <v>53.76</v>
      </c>
      <c r="BF8" s="1">
        <f t="shared" si="25"/>
        <v>32.256</v>
      </c>
    </row>
    <row r="9" spans="1:58" ht="15.75">
      <c r="A9" s="37" t="s">
        <v>107</v>
      </c>
      <c r="B9" s="119"/>
      <c r="C9" s="38"/>
      <c r="D9" s="38"/>
      <c r="E9" s="38"/>
      <c r="F9" s="39"/>
      <c r="G9" s="120"/>
      <c r="H9" s="39"/>
      <c r="I9" s="39"/>
      <c r="J9" s="38"/>
      <c r="K9" s="38">
        <v>5.0000000000000001E-3</v>
      </c>
      <c r="L9" s="38"/>
      <c r="M9" s="38"/>
      <c r="N9" s="38"/>
      <c r="O9" s="39"/>
      <c r="P9" s="40"/>
      <c r="Q9" s="120"/>
      <c r="R9" s="39"/>
      <c r="S9" s="39"/>
      <c r="T9" s="39"/>
      <c r="U9" s="39"/>
      <c r="V9" s="39"/>
      <c r="W9" s="39"/>
      <c r="X9" s="39"/>
      <c r="Y9" s="39"/>
      <c r="Z9" s="62"/>
      <c r="AA9" s="62"/>
      <c r="AB9" s="62"/>
      <c r="AC9" s="62"/>
      <c r="AD9" s="62"/>
      <c r="AE9" s="62"/>
      <c r="AF9" s="62"/>
      <c r="AG9" s="1">
        <f t="shared" si="0"/>
        <v>5.0000000000000001E-3</v>
      </c>
      <c r="AH9" s="1">
        <f t="shared" si="1"/>
        <v>0.04</v>
      </c>
      <c r="AI9" s="1">
        <f t="shared" si="2"/>
        <v>9</v>
      </c>
      <c r="AJ9" s="1">
        <f t="shared" si="3"/>
        <v>12.6</v>
      </c>
      <c r="AK9" s="81">
        <f t="shared" si="4"/>
        <v>9.8800000000000008</v>
      </c>
      <c r="AL9" s="1">
        <f t="shared" si="5"/>
        <v>8.1999999999999993</v>
      </c>
      <c r="AM9" s="1">
        <f t="shared" si="6"/>
        <v>0.48</v>
      </c>
      <c r="AN9" s="1">
        <f t="shared" si="7"/>
        <v>10.88</v>
      </c>
      <c r="AO9" s="1">
        <f t="shared" si="8"/>
        <v>0.44</v>
      </c>
      <c r="AP9" s="1">
        <f t="shared" si="9"/>
        <v>0.92</v>
      </c>
      <c r="AQ9" s="1">
        <f t="shared" si="10"/>
        <v>2.2000000000000002</v>
      </c>
      <c r="AR9" s="1">
        <f t="shared" si="11"/>
        <v>1.28</v>
      </c>
      <c r="AS9" s="1">
        <f t="shared" si="12"/>
        <v>0.16</v>
      </c>
      <c r="AT9" s="1">
        <f t="shared" si="13"/>
        <v>0.48</v>
      </c>
      <c r="AU9" s="1">
        <f t="shared" si="14"/>
        <v>0.64</v>
      </c>
      <c r="AV9" s="1">
        <f t="shared" si="15"/>
        <v>0.68</v>
      </c>
      <c r="AW9" s="1">
        <f t="shared" si="16"/>
        <v>0.28000000000000003</v>
      </c>
      <c r="AX9" s="1">
        <f t="shared" si="17"/>
        <v>0.12</v>
      </c>
      <c r="AY9" s="1">
        <f t="shared" si="18"/>
        <v>1.68</v>
      </c>
      <c r="AZ9" s="1">
        <f t="shared" si="19"/>
        <v>0.36</v>
      </c>
      <c r="BA9" s="1">
        <f t="shared" si="20"/>
        <v>2.2800000000000002</v>
      </c>
      <c r="BB9" s="1">
        <f t="shared" si="21"/>
        <v>1.04</v>
      </c>
      <c r="BC9" s="1">
        <f t="shared" si="22"/>
        <v>0.48</v>
      </c>
      <c r="BD9" s="1">
        <f t="shared" si="23"/>
        <v>0.72</v>
      </c>
      <c r="BE9" s="1">
        <f t="shared" si="24"/>
        <v>0.6</v>
      </c>
      <c r="BF9" s="1">
        <f t="shared" si="25"/>
        <v>0.36</v>
      </c>
    </row>
    <row r="10" spans="1:58" ht="15.75">
      <c r="A10" s="41" t="s">
        <v>135</v>
      </c>
      <c r="B10" s="119"/>
      <c r="C10" s="38"/>
      <c r="D10" s="38"/>
      <c r="E10" s="38"/>
      <c r="F10" s="39"/>
      <c r="G10" s="120"/>
      <c r="H10" s="39"/>
      <c r="I10" s="39"/>
      <c r="J10" s="38"/>
      <c r="K10" s="38"/>
      <c r="L10" s="38"/>
      <c r="M10" s="38"/>
      <c r="N10" s="38"/>
      <c r="O10" s="39"/>
      <c r="P10" s="40"/>
      <c r="Q10" s="120"/>
      <c r="R10" s="39"/>
      <c r="S10" s="39"/>
      <c r="T10" s="39"/>
      <c r="U10" s="39"/>
      <c r="V10" s="39"/>
      <c r="W10" s="39"/>
      <c r="X10" s="39"/>
      <c r="Y10" s="39">
        <v>0.03</v>
      </c>
      <c r="Z10" s="62"/>
      <c r="AA10" s="62"/>
      <c r="AB10" s="62"/>
      <c r="AC10" s="62"/>
      <c r="AD10" s="62"/>
      <c r="AE10" s="62"/>
      <c r="AF10" s="62"/>
      <c r="AG10" s="1">
        <f t="shared" si="0"/>
        <v>0.03</v>
      </c>
      <c r="AH10" s="1">
        <f t="shared" si="1"/>
        <v>0.24</v>
      </c>
      <c r="AI10" s="1">
        <f t="shared" si="2"/>
        <v>54</v>
      </c>
      <c r="AJ10" s="1">
        <f t="shared" si="3"/>
        <v>75.599999999999994</v>
      </c>
      <c r="AK10" s="81">
        <f t="shared" si="4"/>
        <v>59.28</v>
      </c>
      <c r="AL10" s="1">
        <f t="shared" si="5"/>
        <v>49.199999999999996</v>
      </c>
      <c r="AM10" s="1">
        <f t="shared" si="6"/>
        <v>2.88</v>
      </c>
      <c r="AN10" s="1">
        <f t="shared" si="7"/>
        <v>65.28</v>
      </c>
      <c r="AO10" s="1">
        <f t="shared" si="8"/>
        <v>2.6399999999999997</v>
      </c>
      <c r="AP10" s="1">
        <f t="shared" si="9"/>
        <v>5.52</v>
      </c>
      <c r="AQ10" s="1">
        <f t="shared" si="10"/>
        <v>13.2</v>
      </c>
      <c r="AR10" s="1">
        <f t="shared" si="11"/>
        <v>7.68</v>
      </c>
      <c r="AS10" s="1">
        <f t="shared" si="12"/>
        <v>0.96</v>
      </c>
      <c r="AT10" s="1">
        <f t="shared" si="13"/>
        <v>2.88</v>
      </c>
      <c r="AU10" s="1">
        <f t="shared" si="14"/>
        <v>3.84</v>
      </c>
      <c r="AV10" s="1">
        <f t="shared" si="15"/>
        <v>4.08</v>
      </c>
      <c r="AW10" s="1">
        <f t="shared" si="16"/>
        <v>1.68</v>
      </c>
      <c r="AX10" s="1">
        <f t="shared" si="17"/>
        <v>0.72</v>
      </c>
      <c r="AY10" s="1">
        <f t="shared" si="18"/>
        <v>10.08</v>
      </c>
      <c r="AZ10" s="1">
        <f t="shared" si="19"/>
        <v>2.16</v>
      </c>
      <c r="BA10" s="1">
        <f t="shared" si="20"/>
        <v>13.68</v>
      </c>
      <c r="BB10" s="1">
        <f t="shared" si="21"/>
        <v>6.24</v>
      </c>
      <c r="BC10" s="1">
        <f t="shared" si="22"/>
        <v>2.88</v>
      </c>
      <c r="BD10" s="1">
        <f t="shared" si="23"/>
        <v>4.32</v>
      </c>
      <c r="BE10" s="1">
        <f t="shared" si="24"/>
        <v>3.5999999999999996</v>
      </c>
      <c r="BF10" s="1">
        <f t="shared" si="25"/>
        <v>2.16</v>
      </c>
    </row>
    <row r="11" spans="1:58" ht="15.75">
      <c r="A11" s="42" t="s">
        <v>51</v>
      </c>
      <c r="B11" s="120"/>
      <c r="C11" s="40"/>
      <c r="D11" s="40"/>
      <c r="E11" s="40"/>
      <c r="F11" s="39"/>
      <c r="G11" s="120"/>
      <c r="H11" s="39"/>
      <c r="I11" s="39">
        <v>7.0000000000000007E-2</v>
      </c>
      <c r="J11" s="38"/>
      <c r="K11" s="38"/>
      <c r="L11" s="38"/>
      <c r="M11" s="38"/>
      <c r="N11" s="38"/>
      <c r="O11" s="39"/>
      <c r="P11" s="40"/>
      <c r="Q11" s="120"/>
      <c r="R11" s="39"/>
      <c r="S11" s="39"/>
      <c r="T11" s="39"/>
      <c r="U11" s="39"/>
      <c r="V11" s="39"/>
      <c r="W11" s="39"/>
      <c r="X11" s="39"/>
      <c r="Y11" s="39"/>
      <c r="Z11" s="62"/>
      <c r="AA11" s="62"/>
      <c r="AB11" s="62"/>
      <c r="AC11" s="62"/>
      <c r="AD11" s="62"/>
      <c r="AE11" s="62"/>
      <c r="AF11" s="62"/>
      <c r="AG11" s="1">
        <f t="shared" si="0"/>
        <v>7.0000000000000007E-2</v>
      </c>
      <c r="AH11" s="1">
        <f t="shared" si="1"/>
        <v>0.56000000000000005</v>
      </c>
      <c r="AI11" s="1">
        <f t="shared" si="2"/>
        <v>126.00000000000001</v>
      </c>
      <c r="AJ11" s="1">
        <f t="shared" si="3"/>
        <v>176.4</v>
      </c>
      <c r="AK11" s="81">
        <f t="shared" si="4"/>
        <v>138.32000000000002</v>
      </c>
      <c r="AL11" s="1">
        <f t="shared" si="5"/>
        <v>114.80000000000001</v>
      </c>
      <c r="AM11" s="1">
        <f t="shared" si="6"/>
        <v>6.7200000000000006</v>
      </c>
      <c r="AN11" s="1">
        <f t="shared" si="7"/>
        <v>152.32000000000002</v>
      </c>
      <c r="AO11" s="1">
        <f t="shared" si="8"/>
        <v>6.16</v>
      </c>
      <c r="AP11" s="1">
        <f t="shared" si="9"/>
        <v>12.88</v>
      </c>
      <c r="AQ11" s="1">
        <f t="shared" si="10"/>
        <v>30.800000000000004</v>
      </c>
      <c r="AR11" s="1">
        <f t="shared" si="11"/>
        <v>17.920000000000002</v>
      </c>
      <c r="AS11" s="1">
        <f t="shared" si="12"/>
        <v>2.2400000000000002</v>
      </c>
      <c r="AT11" s="1">
        <f t="shared" si="13"/>
        <v>6.7200000000000006</v>
      </c>
      <c r="AU11" s="1">
        <f t="shared" si="14"/>
        <v>8.9600000000000009</v>
      </c>
      <c r="AV11" s="1">
        <f t="shared" si="15"/>
        <v>9.5200000000000014</v>
      </c>
      <c r="AW11" s="1">
        <f t="shared" si="16"/>
        <v>3.9200000000000004</v>
      </c>
      <c r="AX11" s="1">
        <f t="shared" si="17"/>
        <v>1.6800000000000002</v>
      </c>
      <c r="AY11" s="1">
        <f t="shared" si="18"/>
        <v>23.520000000000003</v>
      </c>
      <c r="AZ11" s="1">
        <f t="shared" si="19"/>
        <v>5.0400000000000009</v>
      </c>
      <c r="BA11" s="1">
        <f t="shared" si="20"/>
        <v>31.92</v>
      </c>
      <c r="BB11" s="1">
        <f t="shared" si="21"/>
        <v>14.560000000000002</v>
      </c>
      <c r="BC11" s="1">
        <f t="shared" si="22"/>
        <v>6.7200000000000006</v>
      </c>
      <c r="BD11" s="1">
        <f t="shared" si="23"/>
        <v>10.080000000000002</v>
      </c>
      <c r="BE11" s="1">
        <f t="shared" si="24"/>
        <v>8.4</v>
      </c>
      <c r="BF11" s="1">
        <f t="shared" si="25"/>
        <v>5.0400000000000009</v>
      </c>
    </row>
    <row r="12" spans="1:58" ht="15.75">
      <c r="A12" s="41" t="s">
        <v>168</v>
      </c>
      <c r="B12" s="121"/>
      <c r="C12" s="44"/>
      <c r="D12" s="44"/>
      <c r="E12" s="44"/>
      <c r="F12" s="45"/>
      <c r="G12" s="121"/>
      <c r="H12" s="45"/>
      <c r="I12" s="45"/>
      <c r="J12" s="44"/>
      <c r="K12" s="44"/>
      <c r="L12" s="38">
        <v>2.0899999999999998E-2</v>
      </c>
      <c r="M12" s="44"/>
      <c r="N12" s="44"/>
      <c r="O12" s="45"/>
      <c r="P12" s="44"/>
      <c r="Q12" s="121"/>
      <c r="R12" s="45"/>
      <c r="S12" s="45"/>
      <c r="T12" s="45"/>
      <c r="U12" s="45"/>
      <c r="V12" s="45"/>
      <c r="W12" s="45"/>
      <c r="X12" s="45"/>
      <c r="Y12" s="45"/>
      <c r="Z12" s="63"/>
      <c r="AA12" s="63"/>
      <c r="AB12" s="63"/>
      <c r="AC12" s="63"/>
      <c r="AD12" s="63"/>
      <c r="AE12" s="63"/>
      <c r="AF12" s="63"/>
      <c r="AG12" s="1">
        <f t="shared" si="0"/>
        <v>2.0899999999999998E-2</v>
      </c>
      <c r="AH12" s="1">
        <f t="shared" si="1"/>
        <v>0.16719999999999999</v>
      </c>
      <c r="AI12" s="1">
        <f t="shared" si="2"/>
        <v>37.619999999999997</v>
      </c>
      <c r="AJ12" s="1">
        <f t="shared" si="3"/>
        <v>52.667999999999999</v>
      </c>
      <c r="AK12" s="81">
        <f t="shared" si="4"/>
        <v>41.298399999999994</v>
      </c>
      <c r="AL12" s="1">
        <f t="shared" si="5"/>
        <v>34.275999999999996</v>
      </c>
      <c r="AM12" s="1">
        <f t="shared" si="6"/>
        <v>2.0063999999999997</v>
      </c>
      <c r="AN12" s="1">
        <f t="shared" si="7"/>
        <v>45.478399999999993</v>
      </c>
      <c r="AO12" s="1">
        <f t="shared" si="8"/>
        <v>1.8391999999999999</v>
      </c>
      <c r="AP12" s="1">
        <f t="shared" si="9"/>
        <v>3.8455999999999997</v>
      </c>
      <c r="AQ12" s="1">
        <f t="shared" si="10"/>
        <v>9.1959999999999997</v>
      </c>
      <c r="AR12" s="1">
        <f t="shared" si="11"/>
        <v>5.3503999999999996</v>
      </c>
      <c r="AS12" s="1">
        <f t="shared" si="12"/>
        <v>0.66879999999999995</v>
      </c>
      <c r="AT12" s="1">
        <f t="shared" si="13"/>
        <v>2.0063999999999997</v>
      </c>
      <c r="AU12" s="1">
        <f t="shared" si="14"/>
        <v>2.6751999999999998</v>
      </c>
      <c r="AV12" s="1">
        <f t="shared" si="15"/>
        <v>2.8423999999999996</v>
      </c>
      <c r="AW12" s="1">
        <f t="shared" si="16"/>
        <v>1.1703999999999999</v>
      </c>
      <c r="AX12" s="1">
        <f t="shared" si="17"/>
        <v>0.50159999999999993</v>
      </c>
      <c r="AY12" s="1">
        <f t="shared" si="18"/>
        <v>7.0223999999999993</v>
      </c>
      <c r="AZ12" s="1">
        <f t="shared" si="19"/>
        <v>1.5047999999999999</v>
      </c>
      <c r="BA12" s="1">
        <f t="shared" si="20"/>
        <v>9.5303999999999984</v>
      </c>
      <c r="BB12" s="1">
        <f t="shared" si="21"/>
        <v>4.3472</v>
      </c>
      <c r="BC12" s="1">
        <f t="shared" si="22"/>
        <v>2.0063999999999997</v>
      </c>
      <c r="BD12" s="1">
        <f t="shared" si="23"/>
        <v>3.0095999999999998</v>
      </c>
      <c r="BE12" s="1">
        <f t="shared" si="24"/>
        <v>2.508</v>
      </c>
      <c r="BF12" s="1">
        <f t="shared" si="25"/>
        <v>1.5047999999999999</v>
      </c>
    </row>
    <row r="13" spans="1:58" ht="15.75">
      <c r="A13" s="42" t="s">
        <v>110</v>
      </c>
      <c r="B13" s="119"/>
      <c r="C13" s="38"/>
      <c r="D13" s="38"/>
      <c r="E13" s="38"/>
      <c r="F13" s="39"/>
      <c r="G13" s="120"/>
      <c r="H13" s="39"/>
      <c r="I13" s="39"/>
      <c r="J13" s="38"/>
      <c r="K13" s="38"/>
      <c r="L13" s="38"/>
      <c r="M13" s="38"/>
      <c r="N13" s="38">
        <v>0.24</v>
      </c>
      <c r="O13" s="39"/>
      <c r="P13" s="40"/>
      <c r="Q13" s="120"/>
      <c r="R13" s="39"/>
      <c r="S13" s="39"/>
      <c r="T13" s="39"/>
      <c r="U13" s="39"/>
      <c r="V13" s="39"/>
      <c r="W13" s="39"/>
      <c r="X13" s="39"/>
      <c r="Y13" s="39"/>
      <c r="Z13" s="62"/>
      <c r="AA13" s="62"/>
      <c r="AB13" s="62"/>
      <c r="AC13" s="62"/>
      <c r="AD13" s="62"/>
      <c r="AE13" s="62"/>
      <c r="AF13" s="62"/>
      <c r="AG13" s="1">
        <f t="shared" si="0"/>
        <v>0.24</v>
      </c>
      <c r="AH13" s="1">
        <f t="shared" si="1"/>
        <v>1.92</v>
      </c>
      <c r="AI13" s="1">
        <f t="shared" si="2"/>
        <v>432</v>
      </c>
      <c r="AJ13" s="1">
        <f t="shared" si="3"/>
        <v>604.79999999999995</v>
      </c>
      <c r="AK13" s="81">
        <f t="shared" si="4"/>
        <v>474.24</v>
      </c>
      <c r="AL13" s="1">
        <f t="shared" si="5"/>
        <v>393.59999999999997</v>
      </c>
      <c r="AM13" s="1">
        <f t="shared" si="6"/>
        <v>23.04</v>
      </c>
      <c r="AN13" s="1">
        <f t="shared" si="7"/>
        <v>522.24</v>
      </c>
      <c r="AO13" s="1">
        <f t="shared" si="8"/>
        <v>21.119999999999997</v>
      </c>
      <c r="AP13" s="1">
        <f t="shared" si="9"/>
        <v>44.16</v>
      </c>
      <c r="AQ13" s="1">
        <f t="shared" si="10"/>
        <v>105.6</v>
      </c>
      <c r="AR13" s="1">
        <f t="shared" si="11"/>
        <v>61.44</v>
      </c>
      <c r="AS13" s="1">
        <f t="shared" si="12"/>
        <v>7.68</v>
      </c>
      <c r="AT13" s="1">
        <f t="shared" si="13"/>
        <v>23.04</v>
      </c>
      <c r="AU13" s="1">
        <f t="shared" si="14"/>
        <v>30.72</v>
      </c>
      <c r="AV13" s="1">
        <f t="shared" si="15"/>
        <v>32.64</v>
      </c>
      <c r="AW13" s="1">
        <f t="shared" si="16"/>
        <v>13.44</v>
      </c>
      <c r="AX13" s="1">
        <f t="shared" si="17"/>
        <v>5.76</v>
      </c>
      <c r="AY13" s="1">
        <f t="shared" si="18"/>
        <v>80.64</v>
      </c>
      <c r="AZ13" s="1">
        <f t="shared" si="19"/>
        <v>17.28</v>
      </c>
      <c r="BA13" s="1">
        <f t="shared" si="20"/>
        <v>109.44</v>
      </c>
      <c r="BB13" s="1">
        <f t="shared" si="21"/>
        <v>49.92</v>
      </c>
      <c r="BC13" s="1">
        <f t="shared" si="22"/>
        <v>23.04</v>
      </c>
      <c r="BD13" s="1">
        <f t="shared" si="23"/>
        <v>34.56</v>
      </c>
      <c r="BE13" s="1">
        <f t="shared" si="24"/>
        <v>28.799999999999997</v>
      </c>
      <c r="BF13" s="1">
        <f t="shared" si="25"/>
        <v>17.28</v>
      </c>
    </row>
    <row r="14" spans="1:58" ht="15.75">
      <c r="A14" s="41" t="s">
        <v>53</v>
      </c>
      <c r="B14" s="119"/>
      <c r="C14" s="38"/>
      <c r="D14" s="38"/>
      <c r="E14" s="38"/>
      <c r="F14" s="39"/>
      <c r="G14" s="120"/>
      <c r="H14" s="39"/>
      <c r="I14" s="39"/>
      <c r="J14" s="38"/>
      <c r="K14" s="38"/>
      <c r="L14" s="38"/>
      <c r="M14" s="38"/>
      <c r="N14" s="38"/>
      <c r="O14" s="39"/>
      <c r="P14" s="40">
        <v>0.104</v>
      </c>
      <c r="Q14" s="120"/>
      <c r="R14" s="39"/>
      <c r="S14" s="39"/>
      <c r="T14" s="39"/>
      <c r="U14" s="39"/>
      <c r="V14" s="39"/>
      <c r="W14" s="39"/>
      <c r="X14" s="39"/>
      <c r="Y14" s="39"/>
      <c r="Z14" s="62"/>
      <c r="AA14" s="62"/>
      <c r="AB14" s="62"/>
      <c r="AC14" s="62"/>
      <c r="AD14" s="62"/>
      <c r="AE14" s="62"/>
      <c r="AF14" s="62"/>
      <c r="AG14" s="1">
        <f t="shared" si="0"/>
        <v>0.104</v>
      </c>
      <c r="AH14" s="1">
        <f t="shared" si="1"/>
        <v>0.83199999999999996</v>
      </c>
      <c r="AI14" s="1">
        <f t="shared" si="2"/>
        <v>187.2</v>
      </c>
      <c r="AJ14" s="1">
        <f t="shared" si="3"/>
        <v>262.08</v>
      </c>
      <c r="AK14" s="81">
        <f t="shared" si="4"/>
        <v>205.50399999999999</v>
      </c>
      <c r="AL14" s="1">
        <f t="shared" si="5"/>
        <v>170.56</v>
      </c>
      <c r="AM14" s="1">
        <f t="shared" si="6"/>
        <v>9.984</v>
      </c>
      <c r="AN14" s="1">
        <f t="shared" si="7"/>
        <v>226.304</v>
      </c>
      <c r="AO14" s="1">
        <f t="shared" si="8"/>
        <v>9.1519999999999992</v>
      </c>
      <c r="AP14" s="1">
        <f t="shared" si="9"/>
        <v>19.135999999999999</v>
      </c>
      <c r="AQ14" s="1">
        <f t="shared" si="10"/>
        <v>45.76</v>
      </c>
      <c r="AR14" s="1">
        <f t="shared" si="11"/>
        <v>26.623999999999999</v>
      </c>
      <c r="AS14" s="1">
        <f t="shared" si="12"/>
        <v>3.3279999999999998</v>
      </c>
      <c r="AT14" s="1">
        <f t="shared" si="13"/>
        <v>9.984</v>
      </c>
      <c r="AU14" s="1">
        <f t="shared" si="14"/>
        <v>13.311999999999999</v>
      </c>
      <c r="AV14" s="1">
        <f t="shared" si="15"/>
        <v>14.144</v>
      </c>
      <c r="AW14" s="1">
        <f t="shared" si="16"/>
        <v>5.8239999999999998</v>
      </c>
      <c r="AX14" s="1">
        <f t="shared" si="17"/>
        <v>2.496</v>
      </c>
      <c r="AY14" s="1">
        <f t="shared" si="18"/>
        <v>34.943999999999996</v>
      </c>
      <c r="AZ14" s="1">
        <f t="shared" si="19"/>
        <v>7.4879999999999995</v>
      </c>
      <c r="BA14" s="1">
        <f t="shared" si="20"/>
        <v>47.423999999999999</v>
      </c>
      <c r="BB14" s="1">
        <f t="shared" si="21"/>
        <v>21.631999999999998</v>
      </c>
      <c r="BC14" s="1">
        <f t="shared" si="22"/>
        <v>9.984</v>
      </c>
      <c r="BD14" s="1">
        <f t="shared" si="23"/>
        <v>14.975999999999999</v>
      </c>
      <c r="BE14" s="1">
        <f t="shared" si="24"/>
        <v>12.479999999999999</v>
      </c>
      <c r="BF14" s="1">
        <f t="shared" si="25"/>
        <v>7.4879999999999995</v>
      </c>
    </row>
    <row r="15" spans="1:58" ht="15.75">
      <c r="A15" s="41" t="s">
        <v>54</v>
      </c>
      <c r="B15" s="119">
        <v>2.8000000000000001E-2</v>
      </c>
      <c r="C15" s="38"/>
      <c r="D15" s="38"/>
      <c r="E15" s="38"/>
      <c r="F15" s="39"/>
      <c r="G15" s="120">
        <v>7.0000000000000001E-3</v>
      </c>
      <c r="H15" s="39">
        <v>1.7999999999999999E-2</v>
      </c>
      <c r="I15" s="39"/>
      <c r="J15" s="38"/>
      <c r="K15" s="38"/>
      <c r="L15" s="38"/>
      <c r="M15" s="38">
        <v>1.7999999999999999E-2</v>
      </c>
      <c r="N15" s="38"/>
      <c r="O15" s="39"/>
      <c r="P15" s="40"/>
      <c r="Q15" s="120"/>
      <c r="R15" s="39"/>
      <c r="S15" s="39"/>
      <c r="T15" s="39">
        <v>1.0999999999999999E-2</v>
      </c>
      <c r="U15" s="39"/>
      <c r="V15" s="39"/>
      <c r="W15" s="39"/>
      <c r="X15" s="39">
        <v>1.2E-2</v>
      </c>
      <c r="Y15" s="39"/>
      <c r="Z15" s="62"/>
      <c r="AA15" s="62">
        <v>1.2999999999999999E-2</v>
      </c>
      <c r="AB15" s="62"/>
      <c r="AC15" s="62"/>
      <c r="AD15" s="62"/>
      <c r="AE15" s="62"/>
      <c r="AF15" s="62"/>
      <c r="AG15" s="1">
        <f t="shared" si="0"/>
        <v>0.107</v>
      </c>
      <c r="AH15" s="1">
        <f t="shared" si="1"/>
        <v>0.85599999999999998</v>
      </c>
      <c r="AI15" s="1">
        <f t="shared" si="2"/>
        <v>192.6</v>
      </c>
      <c r="AJ15" s="1">
        <f t="shared" si="3"/>
        <v>269.64</v>
      </c>
      <c r="AK15" s="81">
        <f t="shared" si="4"/>
        <v>211.43199999999999</v>
      </c>
      <c r="AL15" s="1">
        <f t="shared" si="5"/>
        <v>175.48</v>
      </c>
      <c r="AM15" s="1">
        <f t="shared" si="6"/>
        <v>10.272</v>
      </c>
      <c r="AN15" s="1">
        <f t="shared" si="7"/>
        <v>232.83199999999999</v>
      </c>
      <c r="AO15" s="1">
        <f t="shared" si="8"/>
        <v>9.4160000000000004</v>
      </c>
      <c r="AP15" s="1">
        <f t="shared" si="9"/>
        <v>19.687999999999999</v>
      </c>
      <c r="AQ15" s="1">
        <f t="shared" si="10"/>
        <v>47.08</v>
      </c>
      <c r="AR15" s="1">
        <f t="shared" si="11"/>
        <v>27.391999999999999</v>
      </c>
      <c r="AS15" s="1">
        <f t="shared" si="12"/>
        <v>3.4239999999999999</v>
      </c>
      <c r="AT15" s="1">
        <f t="shared" si="13"/>
        <v>10.272</v>
      </c>
      <c r="AU15" s="1">
        <f t="shared" si="14"/>
        <v>13.696</v>
      </c>
      <c r="AV15" s="1">
        <f t="shared" si="15"/>
        <v>14.552</v>
      </c>
      <c r="AW15" s="1">
        <f t="shared" si="16"/>
        <v>5.992</v>
      </c>
      <c r="AX15" s="1">
        <f t="shared" si="17"/>
        <v>2.5680000000000001</v>
      </c>
      <c r="AY15" s="1">
        <f t="shared" si="18"/>
        <v>35.951999999999998</v>
      </c>
      <c r="AZ15" s="1">
        <f t="shared" si="19"/>
        <v>7.7039999999999997</v>
      </c>
      <c r="BA15" s="1">
        <f t="shared" si="20"/>
        <v>48.792000000000002</v>
      </c>
      <c r="BB15" s="1">
        <f t="shared" si="21"/>
        <v>22.256</v>
      </c>
      <c r="BC15" s="1">
        <f t="shared" si="22"/>
        <v>10.272</v>
      </c>
      <c r="BD15" s="1">
        <f t="shared" si="23"/>
        <v>15.407999999999999</v>
      </c>
      <c r="BE15" s="1">
        <f t="shared" si="24"/>
        <v>12.84</v>
      </c>
      <c r="BF15" s="1">
        <f t="shared" si="25"/>
        <v>7.7039999999999997</v>
      </c>
    </row>
    <row r="16" spans="1:58" ht="15.75">
      <c r="A16" s="46" t="s">
        <v>99</v>
      </c>
      <c r="B16" s="120">
        <v>0.246</v>
      </c>
      <c r="C16" s="40"/>
      <c r="D16" s="40"/>
      <c r="E16" s="40"/>
      <c r="F16" s="39"/>
      <c r="G16" s="120"/>
      <c r="H16" s="39"/>
      <c r="I16" s="39"/>
      <c r="J16" s="38"/>
      <c r="K16" s="38"/>
      <c r="L16" s="38"/>
      <c r="M16" s="38"/>
      <c r="N16" s="38"/>
      <c r="O16" s="39"/>
      <c r="P16" s="40"/>
      <c r="Q16" s="120"/>
      <c r="R16" s="39"/>
      <c r="S16" s="39"/>
      <c r="T16" s="39"/>
      <c r="U16" s="39"/>
      <c r="V16" s="39"/>
      <c r="W16" s="39"/>
      <c r="X16" s="39"/>
      <c r="Y16" s="39"/>
      <c r="Z16" s="62"/>
      <c r="AA16" s="62"/>
      <c r="AB16" s="62"/>
      <c r="AC16" s="62"/>
      <c r="AD16" s="62"/>
      <c r="AE16" s="62"/>
      <c r="AF16" s="62"/>
      <c r="AG16" s="1">
        <f t="shared" si="0"/>
        <v>0.246</v>
      </c>
      <c r="AH16" s="1">
        <f t="shared" si="1"/>
        <v>1.968</v>
      </c>
      <c r="AI16" s="1">
        <f t="shared" si="2"/>
        <v>442.8</v>
      </c>
      <c r="AJ16" s="1">
        <f t="shared" si="3"/>
        <v>619.91999999999996</v>
      </c>
      <c r="AK16" s="81">
        <f t="shared" si="4"/>
        <v>486.096</v>
      </c>
      <c r="AL16" s="1">
        <f t="shared" si="5"/>
        <v>403.44</v>
      </c>
      <c r="AM16" s="1">
        <f t="shared" si="6"/>
        <v>23.616</v>
      </c>
      <c r="AN16" s="1">
        <f t="shared" si="7"/>
        <v>535.29600000000005</v>
      </c>
      <c r="AO16" s="1">
        <f t="shared" si="8"/>
        <v>21.648</v>
      </c>
      <c r="AP16" s="1">
        <f t="shared" si="9"/>
        <v>45.263999999999996</v>
      </c>
      <c r="AQ16" s="1">
        <f t="shared" si="10"/>
        <v>108.24</v>
      </c>
      <c r="AR16" s="1">
        <f t="shared" si="11"/>
        <v>62.975999999999999</v>
      </c>
      <c r="AS16" s="1">
        <f t="shared" si="12"/>
        <v>7.8719999999999999</v>
      </c>
      <c r="AT16" s="1">
        <f t="shared" si="13"/>
        <v>23.616</v>
      </c>
      <c r="AU16" s="1">
        <f t="shared" si="14"/>
        <v>31.488</v>
      </c>
      <c r="AV16" s="1">
        <f t="shared" si="15"/>
        <v>33.456000000000003</v>
      </c>
      <c r="AW16" s="1">
        <f t="shared" si="16"/>
        <v>13.776</v>
      </c>
      <c r="AX16" s="1">
        <f t="shared" si="17"/>
        <v>5.9039999999999999</v>
      </c>
      <c r="AY16" s="1">
        <f t="shared" si="18"/>
        <v>82.656000000000006</v>
      </c>
      <c r="AZ16" s="1">
        <f t="shared" si="19"/>
        <v>17.712</v>
      </c>
      <c r="BA16" s="1">
        <f t="shared" si="20"/>
        <v>112.176</v>
      </c>
      <c r="BB16" s="1">
        <f t="shared" si="21"/>
        <v>51.167999999999999</v>
      </c>
      <c r="BC16" s="1">
        <f t="shared" si="22"/>
        <v>23.616</v>
      </c>
      <c r="BD16" s="1">
        <f t="shared" si="23"/>
        <v>35.423999999999999</v>
      </c>
      <c r="BE16" s="1">
        <f t="shared" si="24"/>
        <v>29.52</v>
      </c>
      <c r="BF16" s="1">
        <f t="shared" si="25"/>
        <v>17.712</v>
      </c>
    </row>
    <row r="17" spans="1:58" ht="15.75">
      <c r="A17" s="42" t="s">
        <v>55</v>
      </c>
      <c r="B17" s="120">
        <v>1.4E-2</v>
      </c>
      <c r="C17" s="40"/>
      <c r="D17" s="40"/>
      <c r="E17" s="40"/>
      <c r="F17" s="39"/>
      <c r="G17" s="120">
        <v>3.0000000000000001E-3</v>
      </c>
      <c r="H17" s="39">
        <v>5.0000000000000001E-3</v>
      </c>
      <c r="I17" s="39"/>
      <c r="J17" s="38"/>
      <c r="K17" s="38"/>
      <c r="L17" s="38"/>
      <c r="M17" s="38">
        <v>5.0000000000000001E-3</v>
      </c>
      <c r="N17" s="38"/>
      <c r="O17" s="39"/>
      <c r="P17" s="40"/>
      <c r="Q17" s="120"/>
      <c r="R17" s="39"/>
      <c r="S17" s="39"/>
      <c r="T17" s="39">
        <v>5.0000000000000001E-3</v>
      </c>
      <c r="U17" s="39">
        <v>4.0000000000000001E-3</v>
      </c>
      <c r="V17" s="39"/>
      <c r="W17" s="39">
        <v>3.0000000000000001E-3</v>
      </c>
      <c r="X17" s="39">
        <v>4.0000000000000001E-3</v>
      </c>
      <c r="Y17" s="39"/>
      <c r="Z17" s="62"/>
      <c r="AA17" s="62">
        <v>2E-3</v>
      </c>
      <c r="AB17" s="62"/>
      <c r="AC17" s="62"/>
      <c r="AD17" s="62"/>
      <c r="AE17" s="62"/>
      <c r="AF17" s="62"/>
      <c r="AG17" s="1">
        <f t="shared" si="0"/>
        <v>4.5000000000000012E-2</v>
      </c>
      <c r="AH17" s="1">
        <f t="shared" si="1"/>
        <v>0.3600000000000001</v>
      </c>
      <c r="AI17" s="1">
        <f t="shared" si="2"/>
        <v>81.000000000000028</v>
      </c>
      <c r="AJ17" s="1">
        <f t="shared" si="3"/>
        <v>113.40000000000003</v>
      </c>
      <c r="AK17" s="81">
        <f t="shared" si="4"/>
        <v>88.92000000000003</v>
      </c>
      <c r="AL17" s="1">
        <f t="shared" si="5"/>
        <v>73.800000000000026</v>
      </c>
      <c r="AM17" s="1">
        <f t="shared" si="6"/>
        <v>4.3200000000000012</v>
      </c>
      <c r="AN17" s="1">
        <f t="shared" si="7"/>
        <v>97.92000000000003</v>
      </c>
      <c r="AO17" s="1">
        <f t="shared" si="8"/>
        <v>3.9600000000000009</v>
      </c>
      <c r="AP17" s="1">
        <f t="shared" si="9"/>
        <v>8.2800000000000029</v>
      </c>
      <c r="AQ17" s="1">
        <f t="shared" si="10"/>
        <v>19.800000000000004</v>
      </c>
      <c r="AR17" s="1">
        <f t="shared" si="11"/>
        <v>11.520000000000003</v>
      </c>
      <c r="AS17" s="1">
        <f t="shared" si="12"/>
        <v>1.4400000000000004</v>
      </c>
      <c r="AT17" s="1">
        <f t="shared" si="13"/>
        <v>4.3200000000000012</v>
      </c>
      <c r="AU17" s="1">
        <f t="shared" si="14"/>
        <v>5.7600000000000016</v>
      </c>
      <c r="AV17" s="1">
        <f t="shared" si="15"/>
        <v>6.1200000000000019</v>
      </c>
      <c r="AW17" s="1">
        <f t="shared" si="16"/>
        <v>2.5200000000000005</v>
      </c>
      <c r="AX17" s="1">
        <f t="shared" si="17"/>
        <v>1.0800000000000003</v>
      </c>
      <c r="AY17" s="1">
        <f t="shared" si="18"/>
        <v>15.120000000000005</v>
      </c>
      <c r="AZ17" s="1">
        <f t="shared" si="19"/>
        <v>3.2400000000000011</v>
      </c>
      <c r="BA17" s="1">
        <f t="shared" si="20"/>
        <v>20.520000000000007</v>
      </c>
      <c r="BB17" s="1">
        <f t="shared" si="21"/>
        <v>9.360000000000003</v>
      </c>
      <c r="BC17" s="1">
        <f t="shared" si="22"/>
        <v>4.3200000000000012</v>
      </c>
      <c r="BD17" s="1">
        <f t="shared" si="23"/>
        <v>6.4800000000000022</v>
      </c>
      <c r="BE17" s="1">
        <f t="shared" si="24"/>
        <v>5.4000000000000012</v>
      </c>
      <c r="BF17" s="1">
        <f t="shared" si="25"/>
        <v>3.2400000000000011</v>
      </c>
    </row>
    <row r="18" spans="1:58" ht="15.75">
      <c r="A18" s="41" t="s">
        <v>56</v>
      </c>
      <c r="B18" s="119"/>
      <c r="C18" s="38"/>
      <c r="D18" s="38"/>
      <c r="E18" s="38"/>
      <c r="F18" s="39"/>
      <c r="G18" s="120"/>
      <c r="H18" s="39"/>
      <c r="I18" s="39">
        <v>0.01</v>
      </c>
      <c r="J18" s="38"/>
      <c r="K18" s="38"/>
      <c r="L18" s="38"/>
      <c r="M18" s="38"/>
      <c r="N18" s="38"/>
      <c r="O18" s="39">
        <v>0.01</v>
      </c>
      <c r="P18" s="40">
        <v>0.01</v>
      </c>
      <c r="Q18" s="120">
        <v>6.0000000000000001E-3</v>
      </c>
      <c r="R18" s="39">
        <v>0.01</v>
      </c>
      <c r="S18" s="39"/>
      <c r="T18" s="39"/>
      <c r="U18" s="39"/>
      <c r="V18" s="39">
        <v>5.0000000000000001E-3</v>
      </c>
      <c r="W18" s="39"/>
      <c r="X18" s="39"/>
      <c r="Y18" s="39">
        <v>5.0000000000000001E-3</v>
      </c>
      <c r="Z18" s="62"/>
      <c r="AA18" s="62"/>
      <c r="AB18" s="62"/>
      <c r="AC18" s="62"/>
      <c r="AD18" s="62"/>
      <c r="AE18" s="62"/>
      <c r="AF18" s="62"/>
      <c r="AG18" s="1">
        <f t="shared" si="0"/>
        <v>5.5999999999999994E-2</v>
      </c>
      <c r="AH18" s="1">
        <f t="shared" si="1"/>
        <v>0.44799999999999995</v>
      </c>
      <c r="AI18" s="1">
        <f t="shared" si="2"/>
        <v>100.79999999999998</v>
      </c>
      <c r="AJ18" s="1">
        <f t="shared" si="3"/>
        <v>141.11999999999998</v>
      </c>
      <c r="AK18" s="81">
        <f t="shared" si="4"/>
        <v>110.65599999999999</v>
      </c>
      <c r="AL18" s="1">
        <f t="shared" si="5"/>
        <v>91.839999999999989</v>
      </c>
      <c r="AM18" s="1">
        <f t="shared" si="6"/>
        <v>5.3759999999999994</v>
      </c>
      <c r="AN18" s="1">
        <f t="shared" si="7"/>
        <v>121.85599999999999</v>
      </c>
      <c r="AO18" s="1">
        <f t="shared" si="8"/>
        <v>4.927999999999999</v>
      </c>
      <c r="AP18" s="1">
        <f t="shared" si="9"/>
        <v>10.303999999999998</v>
      </c>
      <c r="AQ18" s="1">
        <f t="shared" si="10"/>
        <v>24.639999999999997</v>
      </c>
      <c r="AR18" s="1">
        <f t="shared" si="11"/>
        <v>14.335999999999999</v>
      </c>
      <c r="AS18" s="1">
        <f t="shared" si="12"/>
        <v>1.7919999999999998</v>
      </c>
      <c r="AT18" s="1">
        <f t="shared" si="13"/>
        <v>5.3759999999999994</v>
      </c>
      <c r="AU18" s="1">
        <f t="shared" si="14"/>
        <v>7.1679999999999993</v>
      </c>
      <c r="AV18" s="1">
        <f t="shared" si="15"/>
        <v>7.6159999999999997</v>
      </c>
      <c r="AW18" s="1">
        <f t="shared" si="16"/>
        <v>3.1359999999999997</v>
      </c>
      <c r="AX18" s="1">
        <f t="shared" si="17"/>
        <v>1.3439999999999999</v>
      </c>
      <c r="AY18" s="1">
        <f t="shared" si="18"/>
        <v>18.815999999999999</v>
      </c>
      <c r="AZ18" s="1">
        <f t="shared" si="19"/>
        <v>4.032</v>
      </c>
      <c r="BA18" s="1">
        <f t="shared" si="20"/>
        <v>25.535999999999998</v>
      </c>
      <c r="BB18" s="1">
        <f t="shared" si="21"/>
        <v>11.648</v>
      </c>
      <c r="BC18" s="1">
        <f t="shared" si="22"/>
        <v>5.3759999999999994</v>
      </c>
      <c r="BD18" s="1">
        <f t="shared" si="23"/>
        <v>8.0640000000000001</v>
      </c>
      <c r="BE18" s="1">
        <f t="shared" si="24"/>
        <v>6.7199999999999989</v>
      </c>
      <c r="BF18" s="1">
        <f t="shared" si="25"/>
        <v>4.032</v>
      </c>
    </row>
    <row r="19" spans="1:58" ht="15.75">
      <c r="A19" s="41" t="s">
        <v>57</v>
      </c>
      <c r="B19" s="119">
        <v>6.4000000000000001E-2</v>
      </c>
      <c r="C19" s="38"/>
      <c r="D19" s="38"/>
      <c r="E19" s="38"/>
      <c r="F19" s="39">
        <v>0.14599999999999999</v>
      </c>
      <c r="G19" s="120"/>
      <c r="H19" s="39"/>
      <c r="I19" s="39"/>
      <c r="J19" s="38"/>
      <c r="K19" s="38"/>
      <c r="L19" s="38"/>
      <c r="M19" s="38"/>
      <c r="N19" s="38"/>
      <c r="O19" s="39"/>
      <c r="P19" s="40"/>
      <c r="Q19" s="120"/>
      <c r="R19" s="39"/>
      <c r="S19" s="39"/>
      <c r="T19" s="39">
        <v>1.6E-2</v>
      </c>
      <c r="U19" s="39"/>
      <c r="V19" s="39"/>
      <c r="W19" s="39">
        <v>2.5999999999999999E-2</v>
      </c>
      <c r="X19" s="39"/>
      <c r="Y19" s="39"/>
      <c r="Z19" s="62"/>
      <c r="AA19" s="62"/>
      <c r="AB19" s="62"/>
      <c r="AC19" s="62"/>
      <c r="AD19" s="62"/>
      <c r="AE19" s="62"/>
      <c r="AF19" s="62"/>
      <c r="AG19" s="1">
        <f t="shared" si="0"/>
        <v>0.252</v>
      </c>
      <c r="AH19" s="1">
        <f t="shared" si="1"/>
        <v>2.016</v>
      </c>
      <c r="AI19" s="1">
        <f t="shared" si="2"/>
        <v>453.6</v>
      </c>
      <c r="AJ19" s="1">
        <f t="shared" si="3"/>
        <v>635.04</v>
      </c>
      <c r="AK19" s="81">
        <f t="shared" si="4"/>
        <v>497.952</v>
      </c>
      <c r="AL19" s="1">
        <f t="shared" si="5"/>
        <v>413.28000000000003</v>
      </c>
      <c r="AM19" s="1">
        <f t="shared" si="6"/>
        <v>24.192</v>
      </c>
      <c r="AN19" s="1">
        <f t="shared" si="7"/>
        <v>548.35199999999998</v>
      </c>
      <c r="AO19" s="1">
        <f t="shared" si="8"/>
        <v>22.176000000000002</v>
      </c>
      <c r="AP19" s="1">
        <f t="shared" si="9"/>
        <v>46.368000000000002</v>
      </c>
      <c r="AQ19" s="1">
        <f t="shared" si="10"/>
        <v>110.88</v>
      </c>
      <c r="AR19" s="1">
        <f t="shared" si="11"/>
        <v>64.512</v>
      </c>
      <c r="AS19" s="1">
        <f t="shared" si="12"/>
        <v>8.0640000000000001</v>
      </c>
      <c r="AT19" s="1">
        <f t="shared" si="13"/>
        <v>24.192</v>
      </c>
      <c r="AU19" s="1">
        <f t="shared" si="14"/>
        <v>32.256</v>
      </c>
      <c r="AV19" s="1">
        <f t="shared" si="15"/>
        <v>34.271999999999998</v>
      </c>
      <c r="AW19" s="1">
        <f t="shared" si="16"/>
        <v>14.112</v>
      </c>
      <c r="AX19" s="1">
        <f t="shared" si="17"/>
        <v>6.048</v>
      </c>
      <c r="AY19" s="1">
        <f t="shared" si="18"/>
        <v>84.671999999999997</v>
      </c>
      <c r="AZ19" s="1">
        <f t="shared" si="19"/>
        <v>18.143999999999998</v>
      </c>
      <c r="BA19" s="1">
        <f t="shared" si="20"/>
        <v>114.91200000000001</v>
      </c>
      <c r="BB19" s="1">
        <f t="shared" si="21"/>
        <v>52.415999999999997</v>
      </c>
      <c r="BC19" s="1">
        <f t="shared" si="22"/>
        <v>24.192</v>
      </c>
      <c r="BD19" s="1">
        <f t="shared" si="23"/>
        <v>36.287999999999997</v>
      </c>
      <c r="BE19" s="1">
        <f t="shared" si="24"/>
        <v>30.240000000000002</v>
      </c>
      <c r="BF19" s="1">
        <f t="shared" si="25"/>
        <v>18.143999999999998</v>
      </c>
    </row>
    <row r="20" spans="1:58" ht="15.75">
      <c r="A20" s="41" t="s">
        <v>58</v>
      </c>
      <c r="B20" s="119"/>
      <c r="C20" s="38"/>
      <c r="D20" s="38"/>
      <c r="E20" s="38"/>
      <c r="F20" s="39"/>
      <c r="G20" s="120"/>
      <c r="H20" s="39">
        <v>4.0000000000000001E-3</v>
      </c>
      <c r="I20" s="39"/>
      <c r="J20" s="38"/>
      <c r="K20" s="38"/>
      <c r="L20" s="38"/>
      <c r="M20" s="38">
        <v>4.0000000000000001E-3</v>
      </c>
      <c r="N20" s="38"/>
      <c r="O20" s="39"/>
      <c r="P20" s="40"/>
      <c r="Q20" s="120"/>
      <c r="R20" s="39"/>
      <c r="S20" s="39"/>
      <c r="T20" s="39"/>
      <c r="U20" s="39"/>
      <c r="V20" s="39"/>
      <c r="W20" s="39"/>
      <c r="X20" s="39"/>
      <c r="Y20" s="39"/>
      <c r="Z20" s="62"/>
      <c r="AA20" s="62"/>
      <c r="AB20" s="62"/>
      <c r="AC20" s="62"/>
      <c r="AD20" s="62"/>
      <c r="AE20" s="62"/>
      <c r="AF20" s="62"/>
      <c r="AG20" s="1">
        <f t="shared" si="0"/>
        <v>8.0000000000000002E-3</v>
      </c>
      <c r="AH20" s="1">
        <f t="shared" si="1"/>
        <v>6.4000000000000001E-2</v>
      </c>
      <c r="AI20" s="1">
        <f t="shared" si="2"/>
        <v>14.4</v>
      </c>
      <c r="AJ20" s="1">
        <f t="shared" si="3"/>
        <v>20.16</v>
      </c>
      <c r="AK20" s="81">
        <f t="shared" si="4"/>
        <v>15.808</v>
      </c>
      <c r="AL20" s="1">
        <f t="shared" si="5"/>
        <v>13.120000000000001</v>
      </c>
      <c r="AM20" s="1">
        <f t="shared" si="6"/>
        <v>0.76800000000000002</v>
      </c>
      <c r="AN20" s="1">
        <f t="shared" si="7"/>
        <v>17.408000000000001</v>
      </c>
      <c r="AO20" s="1">
        <f t="shared" si="8"/>
        <v>0.70399999999999996</v>
      </c>
      <c r="AP20" s="1">
        <f t="shared" si="9"/>
        <v>1.472</v>
      </c>
      <c r="AQ20" s="1">
        <f t="shared" si="10"/>
        <v>3.52</v>
      </c>
      <c r="AR20" s="1">
        <f t="shared" si="11"/>
        <v>2.048</v>
      </c>
      <c r="AS20" s="1">
        <f t="shared" si="12"/>
        <v>0.25600000000000001</v>
      </c>
      <c r="AT20" s="1">
        <f t="shared" si="13"/>
        <v>0.76800000000000002</v>
      </c>
      <c r="AU20" s="1">
        <f t="shared" si="14"/>
        <v>1.024</v>
      </c>
      <c r="AV20" s="1">
        <f t="shared" si="15"/>
        <v>1.0880000000000001</v>
      </c>
      <c r="AW20" s="1">
        <f t="shared" si="16"/>
        <v>0.44800000000000001</v>
      </c>
      <c r="AX20" s="1">
        <f t="shared" si="17"/>
        <v>0.192</v>
      </c>
      <c r="AY20" s="1">
        <f t="shared" si="18"/>
        <v>2.6880000000000002</v>
      </c>
      <c r="AZ20" s="1">
        <f t="shared" si="19"/>
        <v>0.57600000000000007</v>
      </c>
      <c r="BA20" s="1">
        <f t="shared" si="20"/>
        <v>3.6480000000000001</v>
      </c>
      <c r="BB20" s="1">
        <f t="shared" si="21"/>
        <v>1.6640000000000001</v>
      </c>
      <c r="BC20" s="1">
        <f t="shared" si="22"/>
        <v>0.76800000000000002</v>
      </c>
      <c r="BD20" s="1">
        <f t="shared" si="23"/>
        <v>1.1520000000000001</v>
      </c>
      <c r="BE20" s="1">
        <f t="shared" si="24"/>
        <v>0.96</v>
      </c>
      <c r="BF20" s="1">
        <f t="shared" si="25"/>
        <v>0.57600000000000007</v>
      </c>
    </row>
    <row r="21" spans="1:58" ht="15.75">
      <c r="A21" s="41" t="s">
        <v>59</v>
      </c>
      <c r="B21" s="119"/>
      <c r="C21" s="38"/>
      <c r="D21" s="38"/>
      <c r="E21" s="38"/>
      <c r="F21" s="39"/>
      <c r="G21" s="120">
        <v>7.4999999999999997E-2</v>
      </c>
      <c r="H21" s="39">
        <v>0.107</v>
      </c>
      <c r="I21" s="39"/>
      <c r="J21" s="38"/>
      <c r="K21" s="38"/>
      <c r="L21" s="38"/>
      <c r="M21" s="38"/>
      <c r="N21" s="38"/>
      <c r="O21" s="39"/>
      <c r="P21" s="40"/>
      <c r="Q21" s="120"/>
      <c r="R21" s="39"/>
      <c r="S21" s="39"/>
      <c r="T21" s="39"/>
      <c r="U21" s="39"/>
      <c r="V21" s="39"/>
      <c r="W21" s="39"/>
      <c r="X21" s="39"/>
      <c r="Y21" s="39"/>
      <c r="Z21" s="62"/>
      <c r="AA21" s="62">
        <v>5.1999999999999998E-2</v>
      </c>
      <c r="AB21" s="62"/>
      <c r="AC21" s="62"/>
      <c r="AD21" s="62"/>
      <c r="AE21" s="62"/>
      <c r="AF21" s="62"/>
      <c r="AG21" s="1">
        <f t="shared" si="0"/>
        <v>0.23399999999999999</v>
      </c>
      <c r="AH21" s="1">
        <f t="shared" si="1"/>
        <v>1.8719999999999999</v>
      </c>
      <c r="AI21" s="1">
        <f t="shared" si="2"/>
        <v>421.2</v>
      </c>
      <c r="AJ21" s="1">
        <f t="shared" si="3"/>
        <v>589.67999999999995</v>
      </c>
      <c r="AK21" s="81">
        <f t="shared" si="4"/>
        <v>462.38399999999996</v>
      </c>
      <c r="AL21" s="1">
        <f t="shared" si="5"/>
        <v>383.76</v>
      </c>
      <c r="AM21" s="1">
        <f t="shared" si="6"/>
        <v>22.463999999999999</v>
      </c>
      <c r="AN21" s="1">
        <f t="shared" si="7"/>
        <v>509.18399999999997</v>
      </c>
      <c r="AO21" s="1">
        <f t="shared" si="8"/>
        <v>20.591999999999999</v>
      </c>
      <c r="AP21" s="1">
        <f t="shared" si="9"/>
        <v>43.055999999999997</v>
      </c>
      <c r="AQ21" s="1">
        <f t="shared" si="10"/>
        <v>102.96</v>
      </c>
      <c r="AR21" s="1">
        <f t="shared" si="11"/>
        <v>59.903999999999996</v>
      </c>
      <c r="AS21" s="1">
        <f t="shared" si="12"/>
        <v>7.4879999999999995</v>
      </c>
      <c r="AT21" s="1">
        <f t="shared" si="13"/>
        <v>22.463999999999999</v>
      </c>
      <c r="AU21" s="1">
        <f t="shared" si="14"/>
        <v>29.951999999999998</v>
      </c>
      <c r="AV21" s="1">
        <f t="shared" si="15"/>
        <v>31.823999999999998</v>
      </c>
      <c r="AW21" s="1">
        <f t="shared" si="16"/>
        <v>13.103999999999999</v>
      </c>
      <c r="AX21" s="1">
        <f t="shared" si="17"/>
        <v>5.6159999999999997</v>
      </c>
      <c r="AY21" s="1">
        <f t="shared" si="18"/>
        <v>78.623999999999995</v>
      </c>
      <c r="AZ21" s="1">
        <f t="shared" si="19"/>
        <v>16.847999999999999</v>
      </c>
      <c r="BA21" s="1">
        <f t="shared" si="20"/>
        <v>106.70399999999999</v>
      </c>
      <c r="BB21" s="1">
        <f t="shared" si="21"/>
        <v>48.671999999999997</v>
      </c>
      <c r="BC21" s="1">
        <f t="shared" si="22"/>
        <v>22.463999999999999</v>
      </c>
      <c r="BD21" s="1">
        <f t="shared" si="23"/>
        <v>33.695999999999998</v>
      </c>
      <c r="BE21" s="1">
        <f t="shared" si="24"/>
        <v>28.08</v>
      </c>
      <c r="BF21" s="1">
        <f t="shared" si="25"/>
        <v>16.847999999999999</v>
      </c>
    </row>
    <row r="22" spans="1:58" ht="15.75">
      <c r="A22" s="41" t="s">
        <v>73</v>
      </c>
      <c r="B22" s="119"/>
      <c r="C22" s="38"/>
      <c r="D22" s="38"/>
      <c r="E22" s="38"/>
      <c r="F22" s="39"/>
      <c r="G22" s="120"/>
      <c r="H22" s="39"/>
      <c r="I22" s="39"/>
      <c r="J22" s="38"/>
      <c r="K22" s="38"/>
      <c r="L22" s="38"/>
      <c r="M22" s="38"/>
      <c r="N22" s="38"/>
      <c r="O22" s="39"/>
      <c r="P22" s="40"/>
      <c r="Q22" s="120"/>
      <c r="R22" s="39"/>
      <c r="S22" s="39"/>
      <c r="T22" s="39"/>
      <c r="U22" s="39"/>
      <c r="V22" s="39">
        <v>0.14000000000000001</v>
      </c>
      <c r="W22" s="39"/>
      <c r="X22" s="39"/>
      <c r="Y22" s="39"/>
      <c r="Z22" s="62"/>
      <c r="AA22" s="62"/>
      <c r="AB22" s="62"/>
      <c r="AC22" s="62"/>
      <c r="AD22" s="62"/>
      <c r="AE22" s="62"/>
      <c r="AF22" s="62"/>
      <c r="AG22" s="1">
        <f t="shared" si="0"/>
        <v>0.14000000000000001</v>
      </c>
      <c r="AH22" s="1">
        <f t="shared" si="1"/>
        <v>1.1200000000000001</v>
      </c>
      <c r="AI22" s="1">
        <f t="shared" si="2"/>
        <v>252.00000000000003</v>
      </c>
      <c r="AJ22" s="1">
        <f t="shared" si="3"/>
        <v>352.8</v>
      </c>
      <c r="AK22" s="81">
        <f t="shared" si="4"/>
        <v>276.64000000000004</v>
      </c>
      <c r="AL22" s="1">
        <f t="shared" si="5"/>
        <v>229.60000000000002</v>
      </c>
      <c r="AM22" s="1">
        <f t="shared" si="6"/>
        <v>13.440000000000001</v>
      </c>
      <c r="AN22" s="1">
        <f t="shared" si="7"/>
        <v>304.64000000000004</v>
      </c>
      <c r="AO22" s="1">
        <f t="shared" si="8"/>
        <v>12.32</v>
      </c>
      <c r="AP22" s="1">
        <f t="shared" si="9"/>
        <v>25.76</v>
      </c>
      <c r="AQ22" s="1">
        <f t="shared" si="10"/>
        <v>61.600000000000009</v>
      </c>
      <c r="AR22" s="1">
        <f t="shared" si="11"/>
        <v>35.840000000000003</v>
      </c>
      <c r="AS22" s="1">
        <f t="shared" si="12"/>
        <v>4.4800000000000004</v>
      </c>
      <c r="AT22" s="1">
        <f t="shared" si="13"/>
        <v>13.440000000000001</v>
      </c>
      <c r="AU22" s="1">
        <f t="shared" si="14"/>
        <v>17.920000000000002</v>
      </c>
      <c r="AV22" s="1">
        <f t="shared" si="15"/>
        <v>19.040000000000003</v>
      </c>
      <c r="AW22" s="1">
        <f t="shared" si="16"/>
        <v>7.8400000000000007</v>
      </c>
      <c r="AX22" s="1">
        <f t="shared" si="17"/>
        <v>3.3600000000000003</v>
      </c>
      <c r="AY22" s="1">
        <f t="shared" si="18"/>
        <v>47.040000000000006</v>
      </c>
      <c r="AZ22" s="1">
        <f t="shared" si="19"/>
        <v>10.080000000000002</v>
      </c>
      <c r="BA22" s="1">
        <f t="shared" si="20"/>
        <v>63.84</v>
      </c>
      <c r="BB22" s="1">
        <f t="shared" si="21"/>
        <v>29.120000000000005</v>
      </c>
      <c r="BC22" s="1">
        <f t="shared" si="22"/>
        <v>13.440000000000001</v>
      </c>
      <c r="BD22" s="1">
        <f t="shared" si="23"/>
        <v>20.160000000000004</v>
      </c>
      <c r="BE22" s="1">
        <f t="shared" si="24"/>
        <v>16.8</v>
      </c>
      <c r="BF22" s="1">
        <f t="shared" si="25"/>
        <v>10.080000000000002</v>
      </c>
    </row>
    <row r="23" spans="1:58" ht="15.75">
      <c r="A23" s="41" t="s">
        <v>60</v>
      </c>
      <c r="B23" s="119"/>
      <c r="C23" s="38"/>
      <c r="D23" s="38"/>
      <c r="E23" s="38"/>
      <c r="F23" s="39"/>
      <c r="G23" s="120"/>
      <c r="H23" s="39"/>
      <c r="I23" s="39"/>
      <c r="J23" s="38"/>
      <c r="K23" s="38"/>
      <c r="L23" s="38"/>
      <c r="M23" s="38"/>
      <c r="N23" s="38"/>
      <c r="O23" s="39">
        <v>0.108</v>
      </c>
      <c r="P23" s="40"/>
      <c r="Q23" s="120"/>
      <c r="R23" s="39"/>
      <c r="S23" s="39"/>
      <c r="T23" s="39">
        <v>5.7000000000000002E-2</v>
      </c>
      <c r="U23" s="39"/>
      <c r="V23" s="39"/>
      <c r="W23" s="39"/>
      <c r="X23" s="39"/>
      <c r="Y23" s="39"/>
      <c r="Z23" s="62"/>
      <c r="AA23" s="62">
        <v>5.0000000000000001E-3</v>
      </c>
      <c r="AB23" s="62"/>
      <c r="AC23" s="62"/>
      <c r="AD23" s="62"/>
      <c r="AE23" s="62"/>
      <c r="AF23" s="62"/>
      <c r="AG23" s="1">
        <f t="shared" si="0"/>
        <v>0.17</v>
      </c>
      <c r="AH23" s="1">
        <f t="shared" si="1"/>
        <v>1.36</v>
      </c>
      <c r="AI23" s="1">
        <f t="shared" si="2"/>
        <v>306</v>
      </c>
      <c r="AJ23" s="1">
        <f t="shared" si="3"/>
        <v>428.40000000000003</v>
      </c>
      <c r="AK23" s="81">
        <f t="shared" si="4"/>
        <v>335.92</v>
      </c>
      <c r="AL23" s="1">
        <f t="shared" si="5"/>
        <v>278.8</v>
      </c>
      <c r="AM23" s="1">
        <f t="shared" si="6"/>
        <v>16.32</v>
      </c>
      <c r="AN23" s="1">
        <f t="shared" si="7"/>
        <v>369.92</v>
      </c>
      <c r="AO23" s="1">
        <f t="shared" si="8"/>
        <v>14.96</v>
      </c>
      <c r="AP23" s="1">
        <f t="shared" si="9"/>
        <v>31.28</v>
      </c>
      <c r="AQ23" s="1">
        <f t="shared" si="10"/>
        <v>74.800000000000011</v>
      </c>
      <c r="AR23" s="1">
        <f t="shared" si="11"/>
        <v>43.52</v>
      </c>
      <c r="AS23" s="1">
        <f t="shared" si="12"/>
        <v>5.44</v>
      </c>
      <c r="AT23" s="1">
        <f t="shared" si="13"/>
        <v>16.32</v>
      </c>
      <c r="AU23" s="1">
        <f t="shared" si="14"/>
        <v>21.76</v>
      </c>
      <c r="AV23" s="1">
        <f t="shared" si="15"/>
        <v>23.12</v>
      </c>
      <c r="AW23" s="1">
        <f t="shared" si="16"/>
        <v>9.5200000000000014</v>
      </c>
      <c r="AX23" s="1">
        <f t="shared" si="17"/>
        <v>4.08</v>
      </c>
      <c r="AY23" s="1">
        <f t="shared" si="18"/>
        <v>57.120000000000005</v>
      </c>
      <c r="AZ23" s="1">
        <f t="shared" si="19"/>
        <v>12.24</v>
      </c>
      <c r="BA23" s="1">
        <f t="shared" si="20"/>
        <v>77.52000000000001</v>
      </c>
      <c r="BB23" s="1">
        <f t="shared" si="21"/>
        <v>35.36</v>
      </c>
      <c r="BC23" s="1">
        <f t="shared" si="22"/>
        <v>16.32</v>
      </c>
      <c r="BD23" s="1">
        <f t="shared" si="23"/>
        <v>24.48</v>
      </c>
      <c r="BE23" s="1">
        <f t="shared" si="24"/>
        <v>20.400000000000002</v>
      </c>
      <c r="BF23" s="1">
        <f t="shared" si="25"/>
        <v>12.24</v>
      </c>
    </row>
    <row r="24" spans="1:58" ht="15.75">
      <c r="A24" s="42" t="s">
        <v>61</v>
      </c>
      <c r="B24" s="120"/>
      <c r="C24" s="40"/>
      <c r="D24" s="40"/>
      <c r="E24" s="40">
        <v>0.06</v>
      </c>
      <c r="F24" s="39">
        <v>2E-3</v>
      </c>
      <c r="G24" s="120"/>
      <c r="H24" s="39"/>
      <c r="I24" s="39"/>
      <c r="J24" s="38">
        <v>7.4999999999999997E-2</v>
      </c>
      <c r="K24" s="38">
        <v>0.02</v>
      </c>
      <c r="L24" s="38"/>
      <c r="M24" s="38"/>
      <c r="N24" s="38"/>
      <c r="O24" s="39"/>
      <c r="P24" s="40"/>
      <c r="Q24" s="120"/>
      <c r="R24" s="39"/>
      <c r="S24" s="39">
        <v>0.04</v>
      </c>
      <c r="T24" s="39"/>
      <c r="U24" s="39"/>
      <c r="V24" s="39"/>
      <c r="W24" s="39">
        <v>4.0000000000000001E-3</v>
      </c>
      <c r="X24" s="39"/>
      <c r="Y24" s="39">
        <v>3.0000000000000001E-3</v>
      </c>
      <c r="Z24" s="62"/>
      <c r="AA24" s="62"/>
      <c r="AB24" s="62"/>
      <c r="AC24" s="62"/>
      <c r="AD24" s="62"/>
      <c r="AE24" s="62"/>
      <c r="AF24" s="62"/>
      <c r="AG24" s="1">
        <f t="shared" si="0"/>
        <v>0.20400000000000001</v>
      </c>
      <c r="AH24" s="1">
        <f t="shared" si="1"/>
        <v>1.6320000000000001</v>
      </c>
      <c r="AI24" s="1">
        <f t="shared" si="2"/>
        <v>367.20000000000005</v>
      </c>
      <c r="AJ24" s="1">
        <f t="shared" si="3"/>
        <v>514.08000000000004</v>
      </c>
      <c r="AK24" s="81">
        <f t="shared" si="4"/>
        <v>403.10400000000004</v>
      </c>
      <c r="AL24" s="1">
        <f t="shared" si="5"/>
        <v>334.56</v>
      </c>
      <c r="AM24" s="1">
        <f t="shared" si="6"/>
        <v>19.584000000000003</v>
      </c>
      <c r="AN24" s="1">
        <f t="shared" si="7"/>
        <v>443.90400000000005</v>
      </c>
      <c r="AO24" s="1">
        <f t="shared" si="8"/>
        <v>17.952000000000002</v>
      </c>
      <c r="AP24" s="1">
        <f t="shared" si="9"/>
        <v>37.536000000000001</v>
      </c>
      <c r="AQ24" s="1">
        <f t="shared" si="10"/>
        <v>89.76</v>
      </c>
      <c r="AR24" s="1">
        <f t="shared" si="11"/>
        <v>52.224000000000004</v>
      </c>
      <c r="AS24" s="1">
        <f t="shared" si="12"/>
        <v>6.5280000000000005</v>
      </c>
      <c r="AT24" s="1">
        <f t="shared" si="13"/>
        <v>19.584000000000003</v>
      </c>
      <c r="AU24" s="1">
        <f t="shared" si="14"/>
        <v>26.112000000000002</v>
      </c>
      <c r="AV24" s="1">
        <f t="shared" si="15"/>
        <v>27.744000000000003</v>
      </c>
      <c r="AW24" s="1">
        <f t="shared" si="16"/>
        <v>11.424000000000001</v>
      </c>
      <c r="AX24" s="1">
        <f t="shared" si="17"/>
        <v>4.8960000000000008</v>
      </c>
      <c r="AY24" s="1">
        <f t="shared" si="18"/>
        <v>68.544000000000011</v>
      </c>
      <c r="AZ24" s="1">
        <f t="shared" si="19"/>
        <v>14.688000000000001</v>
      </c>
      <c r="BA24" s="1">
        <f t="shared" si="20"/>
        <v>93.024000000000001</v>
      </c>
      <c r="BB24" s="1">
        <f t="shared" si="21"/>
        <v>42.432000000000002</v>
      </c>
      <c r="BC24" s="1">
        <f t="shared" si="22"/>
        <v>19.584000000000003</v>
      </c>
      <c r="BD24" s="1">
        <f t="shared" si="23"/>
        <v>29.376000000000001</v>
      </c>
      <c r="BE24" s="1">
        <f t="shared" si="24"/>
        <v>24.48</v>
      </c>
      <c r="BF24" s="1">
        <f t="shared" si="25"/>
        <v>14.688000000000001</v>
      </c>
    </row>
    <row r="25" spans="1:58" ht="15.75">
      <c r="A25" s="41" t="s">
        <v>103</v>
      </c>
      <c r="B25" s="119"/>
      <c r="C25" s="38"/>
      <c r="D25" s="38"/>
      <c r="E25" s="38"/>
      <c r="F25" s="39"/>
      <c r="G25" s="120"/>
      <c r="H25" s="39"/>
      <c r="I25" s="39"/>
      <c r="J25" s="38"/>
      <c r="K25" s="38"/>
      <c r="L25" s="38"/>
      <c r="M25" s="38"/>
      <c r="N25" s="38"/>
      <c r="O25" s="39"/>
      <c r="P25" s="40"/>
      <c r="Q25" s="120"/>
      <c r="R25" s="39"/>
      <c r="S25" s="39"/>
      <c r="T25" s="39"/>
      <c r="U25" s="39"/>
      <c r="V25" s="39"/>
      <c r="W25" s="39"/>
      <c r="X25" s="39"/>
      <c r="Y25" s="39"/>
      <c r="Z25" s="62"/>
      <c r="AA25" s="62"/>
      <c r="AB25" s="62"/>
      <c r="AC25" s="62"/>
      <c r="AD25" s="62"/>
      <c r="AE25" s="62"/>
      <c r="AF25" s="62"/>
      <c r="AG25" s="1">
        <f t="shared" si="0"/>
        <v>0</v>
      </c>
      <c r="AH25" s="1">
        <f t="shared" si="1"/>
        <v>0</v>
      </c>
      <c r="AI25" s="1">
        <f t="shared" si="2"/>
        <v>0</v>
      </c>
      <c r="AJ25" s="1">
        <f t="shared" si="3"/>
        <v>0</v>
      </c>
      <c r="AK25" s="81">
        <f t="shared" si="4"/>
        <v>0</v>
      </c>
      <c r="AL25" s="1">
        <f t="shared" si="5"/>
        <v>0</v>
      </c>
      <c r="AM25" s="1">
        <f t="shared" si="6"/>
        <v>0</v>
      </c>
      <c r="AN25" s="1">
        <f t="shared" si="7"/>
        <v>0</v>
      </c>
      <c r="AO25" s="1">
        <f t="shared" si="8"/>
        <v>0</v>
      </c>
      <c r="AP25" s="1">
        <f t="shared" si="9"/>
        <v>0</v>
      </c>
      <c r="AQ25" s="1">
        <f t="shared" si="10"/>
        <v>0</v>
      </c>
      <c r="AR25" s="1">
        <f t="shared" si="11"/>
        <v>0</v>
      </c>
      <c r="AS25" s="1">
        <f t="shared" si="12"/>
        <v>0</v>
      </c>
      <c r="AT25" s="1">
        <f t="shared" si="13"/>
        <v>0</v>
      </c>
      <c r="AU25" s="1">
        <f t="shared" si="14"/>
        <v>0</v>
      </c>
      <c r="AV25" s="1">
        <f t="shared" si="15"/>
        <v>0</v>
      </c>
      <c r="AW25" s="1">
        <f t="shared" si="16"/>
        <v>0</v>
      </c>
      <c r="AX25" s="1">
        <f t="shared" si="17"/>
        <v>0</v>
      </c>
      <c r="AY25" s="1">
        <f t="shared" si="18"/>
        <v>0</v>
      </c>
      <c r="AZ25" s="1">
        <f t="shared" si="19"/>
        <v>0</v>
      </c>
      <c r="BA25" s="1">
        <f t="shared" si="20"/>
        <v>0</v>
      </c>
      <c r="BB25" s="1">
        <f t="shared" si="21"/>
        <v>0</v>
      </c>
      <c r="BC25" s="1">
        <f t="shared" si="22"/>
        <v>0</v>
      </c>
      <c r="BD25" s="1">
        <f t="shared" si="23"/>
        <v>0</v>
      </c>
      <c r="BE25" s="1">
        <f t="shared" si="24"/>
        <v>0</v>
      </c>
      <c r="BF25" s="1">
        <f t="shared" si="25"/>
        <v>0</v>
      </c>
    </row>
    <row r="26" spans="1:58" ht="15.75">
      <c r="A26" s="41" t="s">
        <v>62</v>
      </c>
      <c r="B26" s="119"/>
      <c r="C26" s="38"/>
      <c r="D26" s="38"/>
      <c r="E26" s="38"/>
      <c r="F26" s="39"/>
      <c r="G26" s="120"/>
      <c r="H26" s="39"/>
      <c r="I26" s="39"/>
      <c r="J26" s="38"/>
      <c r="K26" s="38"/>
      <c r="L26" s="38"/>
      <c r="M26" s="38"/>
      <c r="N26" s="38"/>
      <c r="O26" s="39"/>
      <c r="P26" s="40"/>
      <c r="Q26" s="120"/>
      <c r="R26" s="39"/>
      <c r="S26" s="39"/>
      <c r="T26" s="39"/>
      <c r="U26" s="39">
        <v>0.14599999999999999</v>
      </c>
      <c r="V26" s="39"/>
      <c r="W26" s="39"/>
      <c r="X26" s="39"/>
      <c r="Y26" s="39"/>
      <c r="Z26" s="62"/>
      <c r="AA26" s="62"/>
      <c r="AB26" s="62"/>
      <c r="AC26" s="62"/>
      <c r="AD26" s="62"/>
      <c r="AE26" s="62"/>
      <c r="AF26" s="62"/>
      <c r="AG26" s="1">
        <f t="shared" si="0"/>
        <v>0.14599999999999999</v>
      </c>
      <c r="AH26" s="1">
        <f t="shared" si="1"/>
        <v>1.1679999999999999</v>
      </c>
      <c r="AI26" s="1">
        <f t="shared" si="2"/>
        <v>262.8</v>
      </c>
      <c r="AJ26" s="1">
        <f t="shared" si="3"/>
        <v>367.91999999999996</v>
      </c>
      <c r="AK26" s="81">
        <f t="shared" si="4"/>
        <v>288.49599999999998</v>
      </c>
      <c r="AL26" s="1">
        <f t="shared" si="5"/>
        <v>239.44</v>
      </c>
      <c r="AM26" s="1">
        <f t="shared" si="6"/>
        <v>14.015999999999998</v>
      </c>
      <c r="AN26" s="1">
        <f t="shared" si="7"/>
        <v>317.69599999999997</v>
      </c>
      <c r="AO26" s="1">
        <f t="shared" si="8"/>
        <v>12.847999999999999</v>
      </c>
      <c r="AP26" s="1">
        <f t="shared" si="9"/>
        <v>26.863999999999997</v>
      </c>
      <c r="AQ26" s="1">
        <f t="shared" si="10"/>
        <v>64.239999999999995</v>
      </c>
      <c r="AR26" s="1">
        <f t="shared" si="11"/>
        <v>37.375999999999998</v>
      </c>
      <c r="AS26" s="1">
        <f t="shared" si="12"/>
        <v>4.6719999999999997</v>
      </c>
      <c r="AT26" s="1">
        <f t="shared" si="13"/>
        <v>14.015999999999998</v>
      </c>
      <c r="AU26" s="1">
        <f t="shared" si="14"/>
        <v>18.687999999999999</v>
      </c>
      <c r="AV26" s="1">
        <f t="shared" si="15"/>
        <v>19.855999999999998</v>
      </c>
      <c r="AW26" s="1">
        <f t="shared" si="16"/>
        <v>8.1760000000000002</v>
      </c>
      <c r="AX26" s="1">
        <f t="shared" si="17"/>
        <v>3.5039999999999996</v>
      </c>
      <c r="AY26" s="1">
        <f t="shared" si="18"/>
        <v>49.055999999999997</v>
      </c>
      <c r="AZ26" s="1">
        <f t="shared" si="19"/>
        <v>10.511999999999999</v>
      </c>
      <c r="BA26" s="1">
        <f t="shared" si="20"/>
        <v>66.575999999999993</v>
      </c>
      <c r="BB26" s="1">
        <f t="shared" si="21"/>
        <v>30.367999999999999</v>
      </c>
      <c r="BC26" s="1">
        <f t="shared" si="22"/>
        <v>14.015999999999998</v>
      </c>
      <c r="BD26" s="1">
        <f t="shared" si="23"/>
        <v>21.023999999999997</v>
      </c>
      <c r="BE26" s="1">
        <f t="shared" si="24"/>
        <v>17.52</v>
      </c>
      <c r="BF26" s="1">
        <f t="shared" si="25"/>
        <v>10.511999999999999</v>
      </c>
    </row>
    <row r="27" spans="1:58" ht="15.75">
      <c r="A27" s="42" t="s">
        <v>63</v>
      </c>
      <c r="B27" s="119"/>
      <c r="C27" s="38"/>
      <c r="D27" s="38"/>
      <c r="E27" s="38"/>
      <c r="F27" s="39"/>
      <c r="G27" s="120">
        <v>1.4999999999999999E-2</v>
      </c>
      <c r="H27" s="39"/>
      <c r="I27" s="39"/>
      <c r="J27" s="38"/>
      <c r="K27" s="38">
        <v>0.1</v>
      </c>
      <c r="L27" s="38"/>
      <c r="M27" s="38"/>
      <c r="N27" s="38"/>
      <c r="O27" s="39"/>
      <c r="P27" s="40"/>
      <c r="Q27" s="120">
        <v>3.5999999999999997E-2</v>
      </c>
      <c r="R27" s="39">
        <v>4.5999999999999999E-2</v>
      </c>
      <c r="S27" s="39">
        <v>0.2</v>
      </c>
      <c r="T27" s="39"/>
      <c r="U27" s="39"/>
      <c r="V27" s="39"/>
      <c r="W27" s="39"/>
      <c r="X27" s="39"/>
      <c r="Y27" s="39">
        <v>0.1</v>
      </c>
      <c r="Z27" s="62"/>
      <c r="AA27" s="62"/>
      <c r="AB27" s="62"/>
      <c r="AC27" s="62"/>
      <c r="AD27" s="62"/>
      <c r="AE27" s="62"/>
      <c r="AF27" s="62"/>
      <c r="AG27" s="1">
        <f t="shared" si="0"/>
        <v>0.497</v>
      </c>
      <c r="AH27" s="1">
        <f t="shared" si="1"/>
        <v>3.976</v>
      </c>
      <c r="AI27" s="1">
        <f t="shared" si="2"/>
        <v>894.6</v>
      </c>
      <c r="AJ27" s="1">
        <f t="shared" si="3"/>
        <v>1252.44</v>
      </c>
      <c r="AK27" s="81">
        <f t="shared" si="4"/>
        <v>982.072</v>
      </c>
      <c r="AL27" s="1">
        <f t="shared" si="5"/>
        <v>815.08</v>
      </c>
      <c r="AM27" s="1">
        <f t="shared" si="6"/>
        <v>47.712000000000003</v>
      </c>
      <c r="AN27" s="1">
        <f t="shared" si="7"/>
        <v>1081.472</v>
      </c>
      <c r="AO27" s="1">
        <f t="shared" si="8"/>
        <v>43.735999999999997</v>
      </c>
      <c r="AP27" s="1">
        <f t="shared" si="9"/>
        <v>91.447999999999993</v>
      </c>
      <c r="AQ27" s="1">
        <f t="shared" si="10"/>
        <v>218.68</v>
      </c>
      <c r="AR27" s="1">
        <f t="shared" si="11"/>
        <v>127.232</v>
      </c>
      <c r="AS27" s="1">
        <f t="shared" si="12"/>
        <v>15.904</v>
      </c>
      <c r="AT27" s="1">
        <f t="shared" si="13"/>
        <v>47.712000000000003</v>
      </c>
      <c r="AU27" s="1">
        <f t="shared" si="14"/>
        <v>63.616</v>
      </c>
      <c r="AV27" s="1">
        <f t="shared" si="15"/>
        <v>67.591999999999999</v>
      </c>
      <c r="AW27" s="1">
        <f t="shared" si="16"/>
        <v>27.832000000000001</v>
      </c>
      <c r="AX27" s="1">
        <f t="shared" si="17"/>
        <v>11.928000000000001</v>
      </c>
      <c r="AY27" s="1">
        <f t="shared" si="18"/>
        <v>166.99199999999999</v>
      </c>
      <c r="AZ27" s="1">
        <f t="shared" si="19"/>
        <v>35.783999999999999</v>
      </c>
      <c r="BA27" s="1">
        <f t="shared" si="20"/>
        <v>226.63200000000001</v>
      </c>
      <c r="BB27" s="1">
        <f t="shared" si="21"/>
        <v>103.376</v>
      </c>
      <c r="BC27" s="1">
        <f t="shared" si="22"/>
        <v>47.712000000000003</v>
      </c>
      <c r="BD27" s="1">
        <f t="shared" si="23"/>
        <v>71.567999999999998</v>
      </c>
      <c r="BE27" s="1">
        <f t="shared" si="24"/>
        <v>59.64</v>
      </c>
      <c r="BF27" s="1">
        <f t="shared" si="25"/>
        <v>35.783999999999999</v>
      </c>
    </row>
    <row r="28" spans="1:58" ht="15.75">
      <c r="A28" s="41" t="s">
        <v>94</v>
      </c>
      <c r="B28" s="119"/>
      <c r="C28" s="38"/>
      <c r="D28" s="38"/>
      <c r="E28" s="38"/>
      <c r="F28" s="39"/>
      <c r="G28" s="120"/>
      <c r="H28" s="39"/>
      <c r="I28" s="39"/>
      <c r="J28" s="38"/>
      <c r="K28" s="38"/>
      <c r="L28" s="38"/>
      <c r="M28" s="38"/>
      <c r="N28" s="38"/>
      <c r="O28" s="39"/>
      <c r="P28" s="40"/>
      <c r="Q28" s="120"/>
      <c r="R28" s="39"/>
      <c r="S28" s="39"/>
      <c r="T28" s="39"/>
      <c r="U28" s="39"/>
      <c r="V28" s="39"/>
      <c r="W28" s="39"/>
      <c r="X28" s="39"/>
      <c r="Y28" s="39"/>
      <c r="Z28" s="62">
        <v>1</v>
      </c>
      <c r="AA28" s="62"/>
      <c r="AB28" s="62"/>
      <c r="AC28" s="62"/>
      <c r="AD28" s="62"/>
      <c r="AE28" s="62"/>
      <c r="AF28" s="62"/>
      <c r="AG28" s="1">
        <f t="shared" si="0"/>
        <v>1</v>
      </c>
      <c r="AH28" s="1">
        <f t="shared" si="1"/>
        <v>8</v>
      </c>
      <c r="AI28" s="1">
        <f t="shared" si="2"/>
        <v>1800</v>
      </c>
      <c r="AJ28" s="1">
        <f t="shared" si="3"/>
        <v>2520</v>
      </c>
      <c r="AK28" s="81">
        <f t="shared" si="4"/>
        <v>1976</v>
      </c>
      <c r="AL28" s="1">
        <f t="shared" si="5"/>
        <v>1640</v>
      </c>
      <c r="AM28" s="1">
        <f t="shared" si="6"/>
        <v>96</v>
      </c>
      <c r="AN28" s="1">
        <f t="shared" si="7"/>
        <v>2176</v>
      </c>
      <c r="AO28" s="1">
        <f t="shared" si="8"/>
        <v>88</v>
      </c>
      <c r="AP28" s="1">
        <f t="shared" si="9"/>
        <v>184</v>
      </c>
      <c r="AQ28" s="1">
        <f t="shared" si="10"/>
        <v>440</v>
      </c>
      <c r="AR28" s="1">
        <f t="shared" si="11"/>
        <v>256</v>
      </c>
      <c r="AS28" s="1">
        <f t="shared" si="12"/>
        <v>32</v>
      </c>
      <c r="AT28" s="1">
        <f t="shared" si="13"/>
        <v>96</v>
      </c>
      <c r="AU28" s="1">
        <f t="shared" si="14"/>
        <v>128</v>
      </c>
      <c r="AV28" s="1">
        <f t="shared" si="15"/>
        <v>136</v>
      </c>
      <c r="AW28" s="1">
        <f t="shared" si="16"/>
        <v>56</v>
      </c>
      <c r="AX28" s="1">
        <f t="shared" si="17"/>
        <v>24</v>
      </c>
      <c r="AY28" s="1">
        <f t="shared" si="18"/>
        <v>336</v>
      </c>
      <c r="AZ28" s="1">
        <f t="shared" si="19"/>
        <v>72</v>
      </c>
      <c r="BA28" s="1">
        <f t="shared" si="20"/>
        <v>456</v>
      </c>
      <c r="BB28" s="1">
        <f t="shared" si="21"/>
        <v>208</v>
      </c>
      <c r="BC28" s="1">
        <f t="shared" si="22"/>
        <v>96</v>
      </c>
      <c r="BD28" s="1">
        <f t="shared" si="23"/>
        <v>144</v>
      </c>
      <c r="BE28" s="1">
        <f t="shared" si="24"/>
        <v>120</v>
      </c>
      <c r="BF28" s="1">
        <f t="shared" si="25"/>
        <v>72</v>
      </c>
    </row>
    <row r="29" spans="1:58" ht="15.75">
      <c r="A29" s="41" t="s">
        <v>64</v>
      </c>
      <c r="B29" s="119">
        <v>2E-3</v>
      </c>
      <c r="C29" s="38"/>
      <c r="D29" s="38"/>
      <c r="E29" s="38"/>
      <c r="F29" s="39"/>
      <c r="G29" s="120">
        <v>1E-3</v>
      </c>
      <c r="H29" s="39">
        <v>2E-3</v>
      </c>
      <c r="I29" s="39">
        <v>2E-3</v>
      </c>
      <c r="J29" s="38"/>
      <c r="K29" s="38"/>
      <c r="L29" s="38"/>
      <c r="M29" s="38">
        <v>1E-3</v>
      </c>
      <c r="N29" s="38"/>
      <c r="O29" s="39">
        <v>2E-3</v>
      </c>
      <c r="P29" s="40">
        <v>2E-3</v>
      </c>
      <c r="Q29" s="120">
        <v>2E-3</v>
      </c>
      <c r="R29" s="39">
        <v>2E-3</v>
      </c>
      <c r="S29" s="39"/>
      <c r="T29" s="39">
        <v>1E-3</v>
      </c>
      <c r="U29" s="39"/>
      <c r="V29" s="39">
        <v>1E-3</v>
      </c>
      <c r="W29" s="39">
        <v>2E-3</v>
      </c>
      <c r="X29" s="39">
        <v>1E-3</v>
      </c>
      <c r="Y29" s="39">
        <v>1E-3</v>
      </c>
      <c r="Z29" s="62"/>
      <c r="AA29" s="62">
        <v>1E-3</v>
      </c>
      <c r="AB29" s="62"/>
      <c r="AC29" s="62"/>
      <c r="AD29" s="62"/>
      <c r="AE29" s="62"/>
      <c r="AF29" s="62"/>
      <c r="AG29" s="1">
        <f t="shared" si="0"/>
        <v>2.3000000000000007E-2</v>
      </c>
      <c r="AH29" s="1">
        <f t="shared" si="1"/>
        <v>0.18400000000000005</v>
      </c>
      <c r="AI29" s="1">
        <f t="shared" si="2"/>
        <v>41.400000000000013</v>
      </c>
      <c r="AJ29" s="1">
        <f t="shared" si="3"/>
        <v>57.960000000000015</v>
      </c>
      <c r="AK29" s="81">
        <f t="shared" si="4"/>
        <v>45.448000000000015</v>
      </c>
      <c r="AL29" s="1">
        <f t="shared" si="5"/>
        <v>37.720000000000013</v>
      </c>
      <c r="AM29" s="1">
        <f t="shared" si="6"/>
        <v>2.2080000000000006</v>
      </c>
      <c r="AN29" s="1">
        <f t="shared" si="7"/>
        <v>50.048000000000016</v>
      </c>
      <c r="AO29" s="1">
        <f t="shared" si="8"/>
        <v>2.0240000000000005</v>
      </c>
      <c r="AP29" s="1">
        <f t="shared" si="9"/>
        <v>4.2320000000000011</v>
      </c>
      <c r="AQ29" s="1">
        <f t="shared" si="10"/>
        <v>10.120000000000003</v>
      </c>
      <c r="AR29" s="1">
        <f t="shared" si="11"/>
        <v>5.8880000000000017</v>
      </c>
      <c r="AS29" s="1">
        <f t="shared" si="12"/>
        <v>0.73600000000000021</v>
      </c>
      <c r="AT29" s="1">
        <f t="shared" si="13"/>
        <v>2.2080000000000006</v>
      </c>
      <c r="AU29" s="1">
        <f t="shared" si="14"/>
        <v>2.9440000000000008</v>
      </c>
      <c r="AV29" s="1">
        <f t="shared" si="15"/>
        <v>3.128000000000001</v>
      </c>
      <c r="AW29" s="1">
        <f t="shared" si="16"/>
        <v>1.2880000000000003</v>
      </c>
      <c r="AX29" s="1">
        <f t="shared" si="17"/>
        <v>0.55200000000000016</v>
      </c>
      <c r="AY29" s="1">
        <f t="shared" si="18"/>
        <v>7.7280000000000024</v>
      </c>
      <c r="AZ29" s="1">
        <f t="shared" si="19"/>
        <v>1.6560000000000006</v>
      </c>
      <c r="BA29" s="1">
        <f t="shared" si="20"/>
        <v>10.488000000000003</v>
      </c>
      <c r="BB29" s="1">
        <f t="shared" si="21"/>
        <v>4.7840000000000016</v>
      </c>
      <c r="BC29" s="1">
        <f t="shared" si="22"/>
        <v>2.2080000000000006</v>
      </c>
      <c r="BD29" s="1">
        <f t="shared" si="23"/>
        <v>3.3120000000000012</v>
      </c>
      <c r="BE29" s="1">
        <f t="shared" si="24"/>
        <v>2.7600000000000007</v>
      </c>
      <c r="BF29" s="1">
        <f t="shared" si="25"/>
        <v>1.6560000000000006</v>
      </c>
    </row>
    <row r="30" spans="1:58" ht="15.75">
      <c r="A30" s="47" t="s">
        <v>65</v>
      </c>
      <c r="B30" s="119"/>
      <c r="C30" s="38"/>
      <c r="D30" s="38"/>
      <c r="E30" s="38"/>
      <c r="F30" s="39"/>
      <c r="G30" s="120"/>
      <c r="H30" s="39"/>
      <c r="I30" s="39"/>
      <c r="J30" s="38"/>
      <c r="K30" s="38"/>
      <c r="L30" s="38"/>
      <c r="M30" s="38"/>
      <c r="N30" s="38"/>
      <c r="O30" s="39"/>
      <c r="P30" s="40"/>
      <c r="Q30" s="120"/>
      <c r="R30" s="39"/>
      <c r="S30" s="39"/>
      <c r="T30" s="39"/>
      <c r="U30" s="39"/>
      <c r="V30" s="39"/>
      <c r="W30" s="39"/>
      <c r="X30" s="39"/>
      <c r="Y30" s="39"/>
      <c r="Z30" s="62"/>
      <c r="AA30" s="62"/>
      <c r="AB30" s="62"/>
      <c r="AC30" s="62">
        <v>0.6</v>
      </c>
      <c r="AD30" s="62"/>
      <c r="AE30" s="62"/>
      <c r="AF30" s="62"/>
      <c r="AG30" s="1">
        <f t="shared" si="0"/>
        <v>0.6</v>
      </c>
      <c r="AH30" s="1">
        <f t="shared" si="1"/>
        <v>4.8</v>
      </c>
      <c r="AI30" s="1">
        <f t="shared" si="2"/>
        <v>1080</v>
      </c>
      <c r="AJ30" s="1">
        <f t="shared" si="3"/>
        <v>1512</v>
      </c>
      <c r="AK30" s="81">
        <f t="shared" si="4"/>
        <v>1185.5999999999999</v>
      </c>
      <c r="AL30" s="1">
        <f t="shared" si="5"/>
        <v>984</v>
      </c>
      <c r="AM30" s="1">
        <f t="shared" si="6"/>
        <v>57.599999999999994</v>
      </c>
      <c r="AN30" s="1">
        <f t="shared" si="7"/>
        <v>1305.5999999999999</v>
      </c>
      <c r="AO30" s="1">
        <f t="shared" si="8"/>
        <v>52.8</v>
      </c>
      <c r="AP30" s="1">
        <f t="shared" si="9"/>
        <v>110.39999999999999</v>
      </c>
      <c r="AQ30" s="1">
        <f t="shared" si="10"/>
        <v>264</v>
      </c>
      <c r="AR30" s="1">
        <f t="shared" si="11"/>
        <v>153.6</v>
      </c>
      <c r="AS30" s="1">
        <f t="shared" si="12"/>
        <v>19.2</v>
      </c>
      <c r="AT30" s="1">
        <f t="shared" si="13"/>
        <v>57.599999999999994</v>
      </c>
      <c r="AU30" s="1">
        <f t="shared" si="14"/>
        <v>76.8</v>
      </c>
      <c r="AV30" s="1">
        <f t="shared" si="15"/>
        <v>81.599999999999994</v>
      </c>
      <c r="AW30" s="1">
        <f t="shared" si="16"/>
        <v>33.6</v>
      </c>
      <c r="AX30" s="1">
        <f t="shared" si="17"/>
        <v>14.399999999999999</v>
      </c>
      <c r="AY30" s="1">
        <f t="shared" si="18"/>
        <v>201.6</v>
      </c>
      <c r="AZ30" s="1">
        <f t="shared" si="19"/>
        <v>43.199999999999996</v>
      </c>
      <c r="BA30" s="1">
        <f t="shared" si="20"/>
        <v>273.59999999999997</v>
      </c>
      <c r="BB30" s="1">
        <f t="shared" si="21"/>
        <v>124.8</v>
      </c>
      <c r="BC30" s="1">
        <f t="shared" si="22"/>
        <v>57.599999999999994</v>
      </c>
      <c r="BD30" s="1">
        <f t="shared" si="23"/>
        <v>86.399999999999991</v>
      </c>
      <c r="BE30" s="1">
        <f t="shared" si="24"/>
        <v>72</v>
      </c>
      <c r="BF30" s="1">
        <f t="shared" si="25"/>
        <v>43.199999999999996</v>
      </c>
    </row>
    <row r="31" spans="1:58" ht="15.75">
      <c r="A31" s="41"/>
      <c r="B31" s="119"/>
      <c r="C31" s="38"/>
      <c r="D31" s="38"/>
      <c r="E31" s="38"/>
      <c r="F31" s="39"/>
      <c r="G31" s="120"/>
      <c r="H31" s="39"/>
      <c r="I31" s="39"/>
      <c r="J31" s="38"/>
      <c r="K31" s="38"/>
      <c r="L31" s="38"/>
      <c r="M31" s="38"/>
      <c r="N31" s="38"/>
      <c r="O31" s="39"/>
      <c r="P31" s="40"/>
      <c r="Q31" s="120"/>
      <c r="R31" s="39"/>
      <c r="S31" s="39"/>
      <c r="T31" s="39"/>
      <c r="U31" s="39"/>
      <c r="V31" s="39"/>
      <c r="W31" s="39"/>
      <c r="X31" s="39"/>
      <c r="Y31" s="39"/>
      <c r="Z31" s="62"/>
      <c r="AA31" s="62"/>
      <c r="AB31" s="62"/>
      <c r="AC31" s="62"/>
      <c r="AD31" s="62"/>
      <c r="AE31" s="62"/>
      <c r="AF31" s="62"/>
      <c r="AG31" s="1">
        <f t="shared" si="0"/>
        <v>0</v>
      </c>
      <c r="AH31" s="1">
        <f t="shared" si="1"/>
        <v>0</v>
      </c>
      <c r="AI31" s="1">
        <f t="shared" si="2"/>
        <v>0</v>
      </c>
      <c r="AJ31" s="1">
        <f t="shared" si="3"/>
        <v>0</v>
      </c>
      <c r="AK31" s="81">
        <f t="shared" si="4"/>
        <v>0</v>
      </c>
      <c r="AL31" s="1">
        <f t="shared" si="5"/>
        <v>0</v>
      </c>
      <c r="AM31" s="1">
        <f t="shared" si="6"/>
        <v>0</v>
      </c>
      <c r="AN31" s="1">
        <f t="shared" si="7"/>
        <v>0</v>
      </c>
      <c r="AO31" s="1">
        <f t="shared" si="8"/>
        <v>0</v>
      </c>
      <c r="AP31" s="1">
        <f t="shared" si="9"/>
        <v>0</v>
      </c>
      <c r="AQ31" s="1">
        <f t="shared" si="10"/>
        <v>0</v>
      </c>
      <c r="AR31" s="1">
        <f t="shared" si="11"/>
        <v>0</v>
      </c>
      <c r="AS31" s="1">
        <f t="shared" si="12"/>
        <v>0</v>
      </c>
      <c r="AT31" s="1">
        <f t="shared" si="13"/>
        <v>0</v>
      </c>
      <c r="AU31" s="1">
        <f t="shared" si="14"/>
        <v>0</v>
      </c>
      <c r="AV31" s="1">
        <f t="shared" si="15"/>
        <v>0</v>
      </c>
      <c r="AW31" s="1">
        <f t="shared" si="16"/>
        <v>0</v>
      </c>
      <c r="AX31" s="1">
        <f t="shared" si="17"/>
        <v>0</v>
      </c>
      <c r="AY31" s="1">
        <f t="shared" si="18"/>
        <v>0</v>
      </c>
      <c r="AZ31" s="1">
        <f t="shared" si="19"/>
        <v>0</v>
      </c>
      <c r="BA31" s="1">
        <f t="shared" si="20"/>
        <v>0</v>
      </c>
      <c r="BB31" s="1">
        <f t="shared" si="21"/>
        <v>0</v>
      </c>
      <c r="BC31" s="1">
        <f t="shared" si="22"/>
        <v>0</v>
      </c>
      <c r="BD31" s="1">
        <f t="shared" si="23"/>
        <v>0</v>
      </c>
      <c r="BE31" s="1">
        <f t="shared" si="24"/>
        <v>0</v>
      </c>
      <c r="BF31" s="1">
        <f t="shared" si="25"/>
        <v>0</v>
      </c>
    </row>
    <row r="32" spans="1:58" ht="15.75">
      <c r="A32" s="41" t="s">
        <v>127</v>
      </c>
      <c r="B32" s="119"/>
      <c r="C32" s="38"/>
      <c r="D32" s="38">
        <v>0.25</v>
      </c>
      <c r="E32" s="38"/>
      <c r="F32" s="39"/>
      <c r="G32" s="120"/>
      <c r="H32" s="39"/>
      <c r="I32" s="39"/>
      <c r="J32" s="38"/>
      <c r="K32" s="38"/>
      <c r="L32" s="38"/>
      <c r="M32" s="38"/>
      <c r="N32" s="38"/>
      <c r="O32" s="39"/>
      <c r="P32" s="40"/>
      <c r="Q32" s="120"/>
      <c r="R32" s="39"/>
      <c r="S32" s="39"/>
      <c r="T32" s="39"/>
      <c r="U32" s="39"/>
      <c r="V32" s="39"/>
      <c r="W32" s="39"/>
      <c r="X32" s="39"/>
      <c r="Y32" s="39"/>
      <c r="Z32" s="62"/>
      <c r="AA32" s="62"/>
      <c r="AB32" s="62"/>
      <c r="AC32" s="62"/>
      <c r="AD32" s="62"/>
      <c r="AE32" s="62"/>
      <c r="AF32" s="62"/>
      <c r="AG32" s="1">
        <f t="shared" si="0"/>
        <v>0.25</v>
      </c>
      <c r="AH32" s="1">
        <f t="shared" si="1"/>
        <v>2</v>
      </c>
      <c r="AI32" s="1">
        <f t="shared" si="2"/>
        <v>450</v>
      </c>
      <c r="AJ32" s="1">
        <f t="shared" si="3"/>
        <v>630</v>
      </c>
      <c r="AK32" s="81">
        <f t="shared" si="4"/>
        <v>494</v>
      </c>
      <c r="AL32" s="1">
        <f t="shared" si="5"/>
        <v>410</v>
      </c>
      <c r="AM32" s="1">
        <f t="shared" si="6"/>
        <v>24</v>
      </c>
      <c r="AN32" s="1">
        <f t="shared" si="7"/>
        <v>544</v>
      </c>
      <c r="AO32" s="1">
        <f t="shared" si="8"/>
        <v>22</v>
      </c>
      <c r="AP32" s="1">
        <f t="shared" si="9"/>
        <v>46</v>
      </c>
      <c r="AQ32" s="1">
        <f t="shared" si="10"/>
        <v>110</v>
      </c>
      <c r="AR32" s="1">
        <f t="shared" si="11"/>
        <v>64</v>
      </c>
      <c r="AS32" s="1">
        <f t="shared" si="12"/>
        <v>8</v>
      </c>
      <c r="AT32" s="1">
        <f t="shared" si="13"/>
        <v>24</v>
      </c>
      <c r="AU32" s="1">
        <f t="shared" si="14"/>
        <v>32</v>
      </c>
      <c r="AV32" s="1">
        <f t="shared" si="15"/>
        <v>34</v>
      </c>
      <c r="AW32" s="1">
        <f t="shared" si="16"/>
        <v>14</v>
      </c>
      <c r="AX32" s="1">
        <f t="shared" si="17"/>
        <v>6</v>
      </c>
      <c r="AY32" s="1">
        <f t="shared" si="18"/>
        <v>84</v>
      </c>
      <c r="AZ32" s="1">
        <f t="shared" si="19"/>
        <v>18</v>
      </c>
      <c r="BA32" s="1">
        <f t="shared" si="20"/>
        <v>114</v>
      </c>
      <c r="BB32" s="1">
        <f t="shared" si="21"/>
        <v>52</v>
      </c>
      <c r="BC32" s="1">
        <f t="shared" si="22"/>
        <v>24</v>
      </c>
      <c r="BD32" s="1">
        <f t="shared" si="23"/>
        <v>36</v>
      </c>
      <c r="BE32" s="1">
        <f t="shared" si="24"/>
        <v>30</v>
      </c>
      <c r="BF32" s="1">
        <f t="shared" si="25"/>
        <v>18</v>
      </c>
    </row>
    <row r="33" spans="1:58" ht="15.75">
      <c r="A33" s="41" t="s">
        <v>66</v>
      </c>
      <c r="B33" s="119"/>
      <c r="C33" s="38"/>
      <c r="D33" s="38"/>
      <c r="E33" s="38"/>
      <c r="F33" s="39"/>
      <c r="G33" s="120"/>
      <c r="H33" s="39">
        <v>1.2E-2</v>
      </c>
      <c r="I33" s="39"/>
      <c r="J33" s="38"/>
      <c r="K33" s="38"/>
      <c r="L33" s="38"/>
      <c r="M33" s="38">
        <v>1.2E-2</v>
      </c>
      <c r="N33" s="38"/>
      <c r="O33" s="39"/>
      <c r="P33" s="40"/>
      <c r="Q33" s="120"/>
      <c r="R33" s="39"/>
      <c r="S33" s="39"/>
      <c r="T33" s="39">
        <v>5.0000000000000001E-3</v>
      </c>
      <c r="U33" s="39"/>
      <c r="V33" s="39"/>
      <c r="W33" s="39"/>
      <c r="X33" s="39"/>
      <c r="Y33" s="39"/>
      <c r="Z33" s="62"/>
      <c r="AA33" s="62"/>
      <c r="AB33" s="62"/>
      <c r="AC33" s="62"/>
      <c r="AD33" s="62"/>
      <c r="AE33" s="62"/>
      <c r="AF33" s="62"/>
      <c r="AG33" s="1">
        <f t="shared" si="0"/>
        <v>2.9000000000000001E-2</v>
      </c>
      <c r="AH33" s="1">
        <f t="shared" si="1"/>
        <v>0.23200000000000001</v>
      </c>
      <c r="AI33" s="1">
        <f t="shared" si="2"/>
        <v>52.2</v>
      </c>
      <c r="AJ33" s="1">
        <f t="shared" si="3"/>
        <v>73.08</v>
      </c>
      <c r="AK33" s="81">
        <f t="shared" si="4"/>
        <v>57.304000000000002</v>
      </c>
      <c r="AL33" s="1">
        <f t="shared" si="5"/>
        <v>47.56</v>
      </c>
      <c r="AM33" s="1">
        <f t="shared" si="6"/>
        <v>2.7840000000000003</v>
      </c>
      <c r="AN33" s="1">
        <f t="shared" si="7"/>
        <v>63.104000000000006</v>
      </c>
      <c r="AO33" s="1">
        <f t="shared" si="8"/>
        <v>2.552</v>
      </c>
      <c r="AP33" s="1">
        <f t="shared" si="9"/>
        <v>5.3360000000000003</v>
      </c>
      <c r="AQ33" s="1">
        <f t="shared" si="10"/>
        <v>12.76</v>
      </c>
      <c r="AR33" s="1">
        <f t="shared" si="11"/>
        <v>7.4240000000000004</v>
      </c>
      <c r="AS33" s="1">
        <f t="shared" si="12"/>
        <v>0.92800000000000005</v>
      </c>
      <c r="AT33" s="1">
        <f t="shared" si="13"/>
        <v>2.7840000000000003</v>
      </c>
      <c r="AU33" s="1">
        <f t="shared" si="14"/>
        <v>3.7120000000000002</v>
      </c>
      <c r="AV33" s="1">
        <f t="shared" si="15"/>
        <v>3.9440000000000004</v>
      </c>
      <c r="AW33" s="1">
        <f t="shared" si="16"/>
        <v>1.6240000000000001</v>
      </c>
      <c r="AX33" s="1">
        <f t="shared" si="17"/>
        <v>0.69600000000000006</v>
      </c>
      <c r="AY33" s="1">
        <f t="shared" si="18"/>
        <v>9.7439999999999998</v>
      </c>
      <c r="AZ33" s="1">
        <f t="shared" si="19"/>
        <v>2.0880000000000001</v>
      </c>
      <c r="BA33" s="1">
        <f t="shared" si="20"/>
        <v>13.224</v>
      </c>
      <c r="BB33" s="1">
        <f t="shared" si="21"/>
        <v>6.032</v>
      </c>
      <c r="BC33" s="1">
        <f t="shared" si="22"/>
        <v>2.7840000000000003</v>
      </c>
      <c r="BD33" s="1">
        <f t="shared" si="23"/>
        <v>4.1760000000000002</v>
      </c>
      <c r="BE33" s="1">
        <f t="shared" si="24"/>
        <v>3.48</v>
      </c>
      <c r="BF33" s="1">
        <f t="shared" si="25"/>
        <v>2.0880000000000001</v>
      </c>
    </row>
    <row r="34" spans="1:58" ht="15.75">
      <c r="A34" s="41" t="s">
        <v>67</v>
      </c>
      <c r="B34" s="119"/>
      <c r="C34" s="38"/>
      <c r="D34" s="38"/>
      <c r="E34" s="38"/>
      <c r="F34" s="39"/>
      <c r="G34" s="120"/>
      <c r="H34" s="39"/>
      <c r="I34" s="39"/>
      <c r="J34" s="38"/>
      <c r="K34" s="38"/>
      <c r="L34" s="38"/>
      <c r="M34" s="38"/>
      <c r="N34" s="38"/>
      <c r="O34" s="39"/>
      <c r="P34" s="40"/>
      <c r="Q34" s="120"/>
      <c r="R34" s="39"/>
      <c r="S34" s="39"/>
      <c r="T34" s="39"/>
      <c r="U34" s="39"/>
      <c r="V34" s="39"/>
      <c r="W34" s="39"/>
      <c r="X34" s="39"/>
      <c r="Y34" s="39"/>
      <c r="Z34" s="62"/>
      <c r="AA34" s="62"/>
      <c r="AB34" s="62">
        <v>0.6</v>
      </c>
      <c r="AC34" s="62"/>
      <c r="AD34" s="62"/>
      <c r="AE34" s="62"/>
      <c r="AF34" s="62"/>
      <c r="AG34" s="1">
        <f t="shared" si="0"/>
        <v>0.6</v>
      </c>
      <c r="AH34" s="1">
        <f t="shared" si="1"/>
        <v>4.8</v>
      </c>
      <c r="AI34" s="1">
        <f t="shared" si="2"/>
        <v>1080</v>
      </c>
      <c r="AJ34" s="1">
        <f t="shared" si="3"/>
        <v>1512</v>
      </c>
      <c r="AK34" s="81">
        <f t="shared" si="4"/>
        <v>1185.5999999999999</v>
      </c>
      <c r="AL34" s="1">
        <f t="shared" si="5"/>
        <v>984</v>
      </c>
      <c r="AM34" s="1">
        <f t="shared" si="6"/>
        <v>57.599999999999994</v>
      </c>
      <c r="AN34" s="1">
        <f t="shared" si="7"/>
        <v>1305.5999999999999</v>
      </c>
      <c r="AO34" s="1">
        <f t="shared" si="8"/>
        <v>52.8</v>
      </c>
      <c r="AP34" s="1">
        <f t="shared" si="9"/>
        <v>110.39999999999999</v>
      </c>
      <c r="AQ34" s="1">
        <f t="shared" si="10"/>
        <v>264</v>
      </c>
      <c r="AR34" s="1">
        <f t="shared" si="11"/>
        <v>153.6</v>
      </c>
      <c r="AS34" s="1">
        <f t="shared" si="12"/>
        <v>19.2</v>
      </c>
      <c r="AT34" s="1">
        <f t="shared" si="13"/>
        <v>57.599999999999994</v>
      </c>
      <c r="AU34" s="1">
        <f t="shared" si="14"/>
        <v>76.8</v>
      </c>
      <c r="AV34" s="1">
        <f t="shared" si="15"/>
        <v>81.599999999999994</v>
      </c>
      <c r="AW34" s="1">
        <f t="shared" si="16"/>
        <v>33.6</v>
      </c>
      <c r="AX34" s="1">
        <f t="shared" si="17"/>
        <v>14.399999999999999</v>
      </c>
      <c r="AY34" s="1">
        <f t="shared" si="18"/>
        <v>201.6</v>
      </c>
      <c r="AZ34" s="1">
        <f t="shared" si="19"/>
        <v>43.199999999999996</v>
      </c>
      <c r="BA34" s="1">
        <f t="shared" si="20"/>
        <v>273.59999999999997</v>
      </c>
      <c r="BB34" s="1">
        <f t="shared" si="21"/>
        <v>124.8</v>
      </c>
      <c r="BC34" s="1">
        <f t="shared" si="22"/>
        <v>57.599999999999994</v>
      </c>
      <c r="BD34" s="1">
        <f t="shared" si="23"/>
        <v>86.399999999999991</v>
      </c>
      <c r="BE34" s="1">
        <f t="shared" si="24"/>
        <v>72</v>
      </c>
      <c r="BF34" s="1">
        <f t="shared" si="25"/>
        <v>43.199999999999996</v>
      </c>
    </row>
    <row r="35" spans="1:58" ht="15.75">
      <c r="A35" s="41" t="s">
        <v>68</v>
      </c>
      <c r="B35" s="119"/>
      <c r="C35" s="38">
        <v>0.55000000000000004</v>
      </c>
      <c r="D35" s="38"/>
      <c r="E35" s="38"/>
      <c r="F35" s="39"/>
      <c r="G35" s="120"/>
      <c r="H35" s="39"/>
      <c r="I35" s="39"/>
      <c r="J35" s="38"/>
      <c r="K35" s="38"/>
      <c r="L35" s="38"/>
      <c r="M35" s="38"/>
      <c r="N35" s="38"/>
      <c r="O35" s="39"/>
      <c r="P35" s="40"/>
      <c r="Q35" s="120"/>
      <c r="R35" s="39"/>
      <c r="S35" s="39"/>
      <c r="T35" s="39"/>
      <c r="U35" s="39"/>
      <c r="V35" s="39"/>
      <c r="W35" s="39"/>
      <c r="X35" s="39"/>
      <c r="Y35" s="39"/>
      <c r="Z35" s="62"/>
      <c r="AA35" s="62"/>
      <c r="AB35" s="62"/>
      <c r="AC35" s="62"/>
      <c r="AD35" s="62"/>
      <c r="AE35" s="62"/>
      <c r="AF35" s="62"/>
      <c r="AG35" s="1">
        <f t="shared" si="0"/>
        <v>0.55000000000000004</v>
      </c>
      <c r="AH35" s="1">
        <f t="shared" si="1"/>
        <v>4.4000000000000004</v>
      </c>
      <c r="AI35" s="1">
        <f t="shared" si="2"/>
        <v>990.00000000000011</v>
      </c>
      <c r="AJ35" s="1">
        <f t="shared" si="3"/>
        <v>1386</v>
      </c>
      <c r="AK35" s="81">
        <f t="shared" si="4"/>
        <v>1086.8000000000002</v>
      </c>
      <c r="AL35" s="1">
        <f t="shared" si="5"/>
        <v>902.00000000000011</v>
      </c>
      <c r="AM35" s="1">
        <f t="shared" si="6"/>
        <v>52.800000000000004</v>
      </c>
      <c r="AN35" s="1">
        <f t="shared" si="7"/>
        <v>1196.8000000000002</v>
      </c>
      <c r="AO35" s="1">
        <f t="shared" si="8"/>
        <v>48.400000000000006</v>
      </c>
      <c r="AP35" s="1">
        <f t="shared" si="9"/>
        <v>101.2</v>
      </c>
      <c r="AQ35" s="1">
        <f t="shared" si="10"/>
        <v>242.00000000000003</v>
      </c>
      <c r="AR35" s="1">
        <f t="shared" si="11"/>
        <v>140.80000000000001</v>
      </c>
      <c r="AS35" s="1">
        <f t="shared" si="12"/>
        <v>17.600000000000001</v>
      </c>
      <c r="AT35" s="1">
        <f t="shared" si="13"/>
        <v>52.800000000000004</v>
      </c>
      <c r="AU35" s="1">
        <f t="shared" si="14"/>
        <v>70.400000000000006</v>
      </c>
      <c r="AV35" s="1">
        <f t="shared" si="15"/>
        <v>74.800000000000011</v>
      </c>
      <c r="AW35" s="1">
        <f t="shared" si="16"/>
        <v>30.800000000000004</v>
      </c>
      <c r="AX35" s="1">
        <f t="shared" si="17"/>
        <v>13.200000000000001</v>
      </c>
      <c r="AY35" s="1">
        <f t="shared" si="18"/>
        <v>184.8</v>
      </c>
      <c r="AZ35" s="1">
        <f t="shared" si="19"/>
        <v>39.6</v>
      </c>
      <c r="BA35" s="1">
        <f t="shared" si="20"/>
        <v>250.8</v>
      </c>
      <c r="BB35" s="1">
        <f t="shared" si="21"/>
        <v>114.4</v>
      </c>
      <c r="BC35" s="1">
        <f t="shared" si="22"/>
        <v>52.800000000000004</v>
      </c>
      <c r="BD35" s="1">
        <f t="shared" si="23"/>
        <v>79.2</v>
      </c>
      <c r="BE35" s="1">
        <f t="shared" si="24"/>
        <v>66</v>
      </c>
      <c r="BF35" s="1">
        <f t="shared" si="25"/>
        <v>39.6</v>
      </c>
    </row>
    <row r="36" spans="1:58" ht="15.75">
      <c r="A36" s="42" t="s">
        <v>69</v>
      </c>
      <c r="B36" s="119"/>
      <c r="C36" s="38"/>
      <c r="D36" s="38"/>
      <c r="E36" s="38">
        <v>4.0000000000000001E-3</v>
      </c>
      <c r="F36" s="39"/>
      <c r="G36" s="120"/>
      <c r="H36" s="39"/>
      <c r="I36" s="39"/>
      <c r="J36" s="38">
        <v>0.01</v>
      </c>
      <c r="K36" s="38"/>
      <c r="L36" s="38"/>
      <c r="M36" s="38"/>
      <c r="N36" s="38"/>
      <c r="O36" s="39"/>
      <c r="P36" s="40"/>
      <c r="Q36" s="120"/>
      <c r="R36" s="39"/>
      <c r="S36" s="39"/>
      <c r="T36" s="39"/>
      <c r="U36" s="39"/>
      <c r="V36" s="39"/>
      <c r="W36" s="39"/>
      <c r="X36" s="39"/>
      <c r="Y36" s="39"/>
      <c r="Z36" s="62"/>
      <c r="AA36" s="62"/>
      <c r="AB36" s="62"/>
      <c r="AC36" s="62"/>
      <c r="AD36" s="62"/>
      <c r="AE36" s="62"/>
      <c r="AF36" s="62"/>
      <c r="AG36" s="1">
        <f t="shared" si="0"/>
        <v>1.4E-2</v>
      </c>
      <c r="AH36" s="1">
        <f t="shared" si="1"/>
        <v>0.112</v>
      </c>
      <c r="AI36" s="1">
        <f t="shared" si="2"/>
        <v>25.2</v>
      </c>
      <c r="AJ36" s="1">
        <f t="shared" si="3"/>
        <v>35.28</v>
      </c>
      <c r="AK36" s="81">
        <f t="shared" si="4"/>
        <v>27.664000000000001</v>
      </c>
      <c r="AL36" s="1">
        <f t="shared" si="5"/>
        <v>22.96</v>
      </c>
      <c r="AM36" s="1">
        <f t="shared" si="6"/>
        <v>1.3440000000000001</v>
      </c>
      <c r="AN36" s="1">
        <f t="shared" si="7"/>
        <v>30.464000000000002</v>
      </c>
      <c r="AO36" s="1">
        <f t="shared" si="8"/>
        <v>1.232</v>
      </c>
      <c r="AP36" s="1">
        <f t="shared" si="9"/>
        <v>2.5760000000000001</v>
      </c>
      <c r="AQ36" s="1">
        <f t="shared" si="10"/>
        <v>6.16</v>
      </c>
      <c r="AR36" s="1">
        <f t="shared" si="11"/>
        <v>3.5840000000000001</v>
      </c>
      <c r="AS36" s="1">
        <f t="shared" si="12"/>
        <v>0.44800000000000001</v>
      </c>
      <c r="AT36" s="1">
        <f t="shared" si="13"/>
        <v>1.3440000000000001</v>
      </c>
      <c r="AU36" s="1">
        <f t="shared" si="14"/>
        <v>1.792</v>
      </c>
      <c r="AV36" s="1">
        <f t="shared" si="15"/>
        <v>1.9040000000000001</v>
      </c>
      <c r="AW36" s="1">
        <f t="shared" si="16"/>
        <v>0.78400000000000003</v>
      </c>
      <c r="AX36" s="1">
        <f t="shared" si="17"/>
        <v>0.33600000000000002</v>
      </c>
      <c r="AY36" s="1">
        <f t="shared" si="18"/>
        <v>4.7039999999999997</v>
      </c>
      <c r="AZ36" s="1">
        <f t="shared" si="19"/>
        <v>1.008</v>
      </c>
      <c r="BA36" s="1">
        <f t="shared" si="20"/>
        <v>6.3840000000000003</v>
      </c>
      <c r="BB36" s="1">
        <f t="shared" si="21"/>
        <v>2.9119999999999999</v>
      </c>
      <c r="BC36" s="1">
        <f t="shared" si="22"/>
        <v>1.3440000000000001</v>
      </c>
      <c r="BD36" s="1">
        <f t="shared" si="23"/>
        <v>2.016</v>
      </c>
      <c r="BE36" s="1">
        <f t="shared" si="24"/>
        <v>1.68</v>
      </c>
      <c r="BF36" s="1">
        <f t="shared" si="25"/>
        <v>1.008</v>
      </c>
    </row>
    <row r="37" spans="1:58" ht="15.75">
      <c r="A37" s="42" t="s">
        <v>129</v>
      </c>
      <c r="B37" s="122"/>
      <c r="C37" s="48"/>
      <c r="D37" s="48"/>
      <c r="E37" s="48"/>
      <c r="F37" s="39"/>
      <c r="G37" s="120"/>
      <c r="H37" s="39"/>
      <c r="I37" s="39"/>
      <c r="J37" s="38"/>
      <c r="K37" s="38"/>
      <c r="L37" s="38"/>
      <c r="M37" s="38"/>
      <c r="N37" s="38"/>
      <c r="O37" s="39"/>
      <c r="P37" s="40"/>
      <c r="Q37" s="120"/>
      <c r="R37" s="39"/>
      <c r="S37" s="39"/>
      <c r="T37" s="39"/>
      <c r="U37" s="39"/>
      <c r="V37" s="39"/>
      <c r="W37" s="39"/>
      <c r="X37" s="39"/>
      <c r="Y37" s="39"/>
      <c r="Z37" s="62"/>
      <c r="AA37" s="62"/>
      <c r="AB37" s="62"/>
      <c r="AC37" s="62"/>
      <c r="AD37" s="62">
        <v>0.45</v>
      </c>
      <c r="AE37" s="62"/>
      <c r="AF37" s="62"/>
      <c r="AG37" s="1">
        <f t="shared" si="0"/>
        <v>0.45</v>
      </c>
      <c r="AH37" s="1">
        <f t="shared" si="1"/>
        <v>3.6</v>
      </c>
      <c r="AI37" s="1">
        <f t="shared" si="2"/>
        <v>810</v>
      </c>
      <c r="AJ37" s="1">
        <f t="shared" si="3"/>
        <v>1134</v>
      </c>
      <c r="AK37" s="81">
        <f t="shared" si="4"/>
        <v>889.2</v>
      </c>
      <c r="AL37" s="1">
        <f t="shared" si="5"/>
        <v>738</v>
      </c>
      <c r="AM37" s="1">
        <f t="shared" si="6"/>
        <v>43.2</v>
      </c>
      <c r="AN37" s="1">
        <f t="shared" si="7"/>
        <v>979.2</v>
      </c>
      <c r="AO37" s="1">
        <f t="shared" si="8"/>
        <v>39.6</v>
      </c>
      <c r="AP37" s="1">
        <f t="shared" si="9"/>
        <v>82.8</v>
      </c>
      <c r="AQ37" s="1">
        <f t="shared" si="10"/>
        <v>198</v>
      </c>
      <c r="AR37" s="1">
        <f t="shared" si="11"/>
        <v>115.2</v>
      </c>
      <c r="AS37" s="1">
        <f t="shared" si="12"/>
        <v>14.4</v>
      </c>
      <c r="AT37" s="1">
        <f t="shared" si="13"/>
        <v>43.2</v>
      </c>
      <c r="AU37" s="1">
        <f t="shared" si="14"/>
        <v>57.6</v>
      </c>
      <c r="AV37" s="1">
        <f t="shared" si="15"/>
        <v>61.2</v>
      </c>
      <c r="AW37" s="1">
        <f t="shared" si="16"/>
        <v>25.2</v>
      </c>
      <c r="AX37" s="1">
        <f t="shared" si="17"/>
        <v>10.8</v>
      </c>
      <c r="AY37" s="1">
        <f t="shared" si="18"/>
        <v>151.20000000000002</v>
      </c>
      <c r="AZ37" s="1">
        <f t="shared" si="19"/>
        <v>32.4</v>
      </c>
      <c r="BA37" s="1">
        <f t="shared" si="20"/>
        <v>205.20000000000002</v>
      </c>
      <c r="BB37" s="1">
        <f t="shared" si="21"/>
        <v>93.600000000000009</v>
      </c>
      <c r="BC37" s="1">
        <f t="shared" si="22"/>
        <v>43.2</v>
      </c>
      <c r="BD37" s="1">
        <f t="shared" si="23"/>
        <v>64.8</v>
      </c>
      <c r="BE37" s="1">
        <f t="shared" si="24"/>
        <v>54</v>
      </c>
      <c r="BF37" s="1">
        <f t="shared" si="25"/>
        <v>32.4</v>
      </c>
    </row>
    <row r="38" spans="1:58" ht="15.75">
      <c r="A38" s="72" t="s">
        <v>130</v>
      </c>
      <c r="B38" s="122"/>
      <c r="C38" s="48"/>
      <c r="D38" s="48"/>
      <c r="E38" s="48"/>
      <c r="F38" s="39"/>
      <c r="G38" s="120"/>
      <c r="H38" s="39"/>
      <c r="I38" s="39"/>
      <c r="J38" s="38"/>
      <c r="K38" s="38"/>
      <c r="L38" s="38"/>
      <c r="M38" s="38"/>
      <c r="N38" s="38"/>
      <c r="O38" s="39"/>
      <c r="P38" s="40"/>
      <c r="Q38" s="120"/>
      <c r="R38" s="39"/>
      <c r="S38" s="39"/>
      <c r="T38" s="39"/>
      <c r="U38" s="39"/>
      <c r="V38" s="39"/>
      <c r="W38" s="39"/>
      <c r="X38" s="39"/>
      <c r="Y38" s="39"/>
      <c r="Z38" s="62"/>
      <c r="AA38" s="62"/>
      <c r="AB38" s="62"/>
      <c r="AC38" s="62"/>
      <c r="AD38" s="62"/>
      <c r="AE38" s="62">
        <v>7.0000000000000007E-2</v>
      </c>
      <c r="AF38" s="62"/>
      <c r="AG38" s="1">
        <f t="shared" si="0"/>
        <v>7.0000000000000007E-2</v>
      </c>
      <c r="AH38" s="1">
        <f t="shared" si="1"/>
        <v>0.56000000000000005</v>
      </c>
      <c r="AI38" s="1">
        <f t="shared" si="2"/>
        <v>126.00000000000001</v>
      </c>
      <c r="AJ38" s="1">
        <f t="shared" si="3"/>
        <v>176.4</v>
      </c>
      <c r="AK38" s="81">
        <f t="shared" si="4"/>
        <v>138.32000000000002</v>
      </c>
      <c r="AL38" s="1">
        <f t="shared" si="5"/>
        <v>114.80000000000001</v>
      </c>
      <c r="AM38" s="1">
        <f t="shared" si="6"/>
        <v>6.7200000000000006</v>
      </c>
      <c r="AN38" s="1">
        <f t="shared" si="7"/>
        <v>152.32000000000002</v>
      </c>
      <c r="AO38" s="1">
        <f t="shared" si="8"/>
        <v>6.16</v>
      </c>
      <c r="AP38" s="1">
        <f t="shared" si="9"/>
        <v>12.88</v>
      </c>
      <c r="AQ38" s="1">
        <f t="shared" si="10"/>
        <v>30.800000000000004</v>
      </c>
      <c r="AR38" s="1">
        <f t="shared" si="11"/>
        <v>17.920000000000002</v>
      </c>
      <c r="AS38" s="1">
        <f t="shared" si="12"/>
        <v>2.2400000000000002</v>
      </c>
      <c r="AT38" s="1">
        <f t="shared" si="13"/>
        <v>6.7200000000000006</v>
      </c>
      <c r="AU38" s="1">
        <f t="shared" si="14"/>
        <v>8.9600000000000009</v>
      </c>
      <c r="AV38" s="1">
        <f t="shared" si="15"/>
        <v>9.5200000000000014</v>
      </c>
      <c r="AW38" s="1">
        <f t="shared" si="16"/>
        <v>3.9200000000000004</v>
      </c>
      <c r="AX38" s="1">
        <f t="shared" si="17"/>
        <v>1.6800000000000002</v>
      </c>
      <c r="AY38" s="1">
        <f t="shared" si="18"/>
        <v>23.520000000000003</v>
      </c>
      <c r="AZ38" s="1">
        <f t="shared" si="19"/>
        <v>5.0400000000000009</v>
      </c>
      <c r="BA38" s="1">
        <f t="shared" si="20"/>
        <v>31.92</v>
      </c>
      <c r="BB38" s="1">
        <f t="shared" si="21"/>
        <v>14.560000000000002</v>
      </c>
      <c r="BC38" s="1">
        <f t="shared" si="22"/>
        <v>6.7200000000000006</v>
      </c>
      <c r="BD38" s="1">
        <f t="shared" si="23"/>
        <v>10.080000000000002</v>
      </c>
      <c r="BE38" s="1">
        <f t="shared" si="24"/>
        <v>8.4</v>
      </c>
      <c r="BF38" s="1">
        <f t="shared" si="25"/>
        <v>5.0400000000000009</v>
      </c>
    </row>
    <row r="39" spans="1:58" ht="15.75">
      <c r="A39" s="72" t="s">
        <v>131</v>
      </c>
      <c r="B39" s="123"/>
      <c r="C39" s="64"/>
      <c r="D39" s="64"/>
      <c r="E39" s="64"/>
      <c r="F39" s="62"/>
      <c r="G39" s="125"/>
      <c r="H39" s="62"/>
      <c r="I39" s="62"/>
      <c r="J39" s="65"/>
      <c r="K39" s="65"/>
      <c r="L39" s="65"/>
      <c r="M39" s="65"/>
      <c r="N39" s="65"/>
      <c r="O39" s="62"/>
      <c r="P39" s="66"/>
      <c r="Q39" s="125"/>
      <c r="R39" s="62"/>
      <c r="S39" s="62"/>
      <c r="T39" s="62"/>
      <c r="U39" s="62"/>
      <c r="V39" s="62"/>
      <c r="W39" s="62"/>
      <c r="X39" s="62"/>
      <c r="Y39" s="62"/>
      <c r="Z39" s="62"/>
      <c r="AA39" s="62"/>
      <c r="AB39" s="62"/>
      <c r="AC39" s="62"/>
      <c r="AD39" s="62"/>
      <c r="AE39" s="62"/>
      <c r="AF39" s="62">
        <v>6.3E-2</v>
      </c>
      <c r="AG39" s="1">
        <f>AF39</f>
        <v>6.3E-2</v>
      </c>
      <c r="AH39" s="1">
        <f t="shared" si="1"/>
        <v>0.504</v>
      </c>
      <c r="AI39" s="1">
        <f t="shared" si="2"/>
        <v>113.4</v>
      </c>
      <c r="AJ39" s="1">
        <f t="shared" si="3"/>
        <v>158.76</v>
      </c>
      <c r="AK39" s="81">
        <f t="shared" si="4"/>
        <v>124.488</v>
      </c>
      <c r="AL39" s="1">
        <f t="shared" si="5"/>
        <v>103.32000000000001</v>
      </c>
      <c r="AM39" s="1">
        <f t="shared" si="6"/>
        <v>6.048</v>
      </c>
      <c r="AN39" s="1">
        <f t="shared" si="7"/>
        <v>137.08799999999999</v>
      </c>
      <c r="AO39" s="1">
        <f t="shared" si="8"/>
        <v>5.5440000000000005</v>
      </c>
      <c r="AP39" s="1">
        <f t="shared" si="9"/>
        <v>11.592000000000001</v>
      </c>
      <c r="AQ39" s="1">
        <f t="shared" si="10"/>
        <v>27.72</v>
      </c>
      <c r="AR39" s="1">
        <f t="shared" si="11"/>
        <v>16.128</v>
      </c>
      <c r="AS39" s="1">
        <f t="shared" si="12"/>
        <v>2.016</v>
      </c>
      <c r="AT39" s="1">
        <f t="shared" si="13"/>
        <v>6.048</v>
      </c>
      <c r="AU39" s="1">
        <f t="shared" si="14"/>
        <v>8.0640000000000001</v>
      </c>
      <c r="AV39" s="1">
        <f t="shared" si="15"/>
        <v>8.5679999999999996</v>
      </c>
      <c r="AW39" s="1">
        <f t="shared" si="16"/>
        <v>3.528</v>
      </c>
      <c r="AX39" s="1">
        <f t="shared" si="17"/>
        <v>1.512</v>
      </c>
      <c r="AY39" s="1">
        <f t="shared" si="18"/>
        <v>21.167999999999999</v>
      </c>
      <c r="AZ39" s="1">
        <f t="shared" si="19"/>
        <v>4.5359999999999996</v>
      </c>
      <c r="BA39" s="1">
        <f t="shared" si="20"/>
        <v>28.728000000000002</v>
      </c>
      <c r="BB39" s="1">
        <f t="shared" si="21"/>
        <v>13.103999999999999</v>
      </c>
      <c r="BC39" s="1">
        <f t="shared" si="22"/>
        <v>6.048</v>
      </c>
      <c r="BD39" s="1">
        <f t="shared" si="23"/>
        <v>9.0719999999999992</v>
      </c>
      <c r="BE39" s="1">
        <f t="shared" si="24"/>
        <v>7.5600000000000005</v>
      </c>
      <c r="BF39" s="1">
        <f t="shared" si="25"/>
        <v>4.5359999999999996</v>
      </c>
    </row>
    <row r="40" spans="1:58" ht="15.75">
      <c r="A40" s="30"/>
      <c r="B40" s="124"/>
      <c r="C40" s="30"/>
      <c r="D40" s="30"/>
      <c r="E40" s="30"/>
      <c r="F40" s="30"/>
      <c r="G40" s="124"/>
      <c r="H40" s="30"/>
      <c r="I40" s="30"/>
      <c r="J40" s="30"/>
      <c r="K40" s="30"/>
      <c r="L40" s="30"/>
      <c r="M40" s="49"/>
      <c r="N40" s="30"/>
      <c r="O40" s="30"/>
      <c r="P40" s="49"/>
      <c r="Q40" s="124"/>
      <c r="R40" s="30"/>
      <c r="S40" s="30"/>
      <c r="T40" s="30"/>
      <c r="U40" s="30"/>
      <c r="V40" s="30"/>
      <c r="W40" s="30"/>
      <c r="X40" s="30"/>
      <c r="Y40" s="30"/>
      <c r="Z40" s="30"/>
      <c r="AA40" s="30"/>
      <c r="AB40" s="30"/>
      <c r="AC40" s="30"/>
      <c r="AD40" s="30"/>
      <c r="AE40" s="30"/>
      <c r="AF40" s="30"/>
    </row>
    <row r="41" spans="1:58" ht="15.75">
      <c r="A41" s="30"/>
      <c r="B41" s="124"/>
      <c r="C41" s="30"/>
      <c r="D41" s="30"/>
      <c r="E41" s="30"/>
      <c r="F41" s="30"/>
      <c r="G41" s="124"/>
      <c r="H41" s="30"/>
      <c r="I41" s="30"/>
      <c r="J41" s="30"/>
      <c r="K41" s="30"/>
      <c r="L41" s="30"/>
      <c r="M41" s="30"/>
      <c r="N41" s="30"/>
      <c r="O41" s="30"/>
      <c r="P41" s="30"/>
      <c r="Q41" s="124"/>
      <c r="R41" s="30"/>
      <c r="S41" s="30"/>
      <c r="T41" s="30"/>
      <c r="U41" s="30"/>
      <c r="V41" s="30"/>
      <c r="W41" s="30"/>
      <c r="X41" s="30"/>
      <c r="Y41" s="30"/>
      <c r="Z41" s="30"/>
      <c r="AA41" s="30"/>
      <c r="AB41" s="30"/>
      <c r="AC41" s="30"/>
      <c r="AD41" s="30"/>
      <c r="AE41" s="30"/>
      <c r="AF41" s="30"/>
    </row>
    <row r="42" spans="1:58" ht="15.75">
      <c r="A42" s="30"/>
      <c r="B42" s="124"/>
      <c r="C42" s="30"/>
      <c r="D42" s="30"/>
      <c r="E42" s="30"/>
      <c r="F42" s="30"/>
      <c r="G42" s="124"/>
      <c r="H42" s="30"/>
      <c r="I42" s="30"/>
      <c r="J42" s="30"/>
      <c r="K42" s="30"/>
      <c r="L42" s="30"/>
      <c r="M42" s="30"/>
      <c r="N42" s="30"/>
      <c r="O42" s="30"/>
      <c r="P42" s="30"/>
      <c r="Q42" s="124"/>
      <c r="R42" s="30"/>
      <c r="S42" s="30"/>
      <c r="T42" s="30"/>
      <c r="U42" s="30"/>
      <c r="V42" s="30"/>
      <c r="W42" s="30"/>
      <c r="X42" s="30"/>
      <c r="Y42" s="30"/>
      <c r="Z42" s="30"/>
      <c r="AA42" s="30"/>
      <c r="AB42" s="30"/>
      <c r="AC42" s="30"/>
      <c r="AD42" s="30"/>
      <c r="AE42" s="30"/>
      <c r="AF42" s="30"/>
    </row>
  </sheetData>
  <mergeCells count="1">
    <mergeCell ref="A1:Z1"/>
  </mergeCells>
  <pageMargins left="0.70866141732283472" right="0.70866141732283472" top="0.74803149606299213" bottom="0.74803149606299213" header="0.31496062992125984" footer="0.31496062992125984"/>
  <pageSetup paperSize="9" scale="9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L8"/>
  <sheetViews>
    <sheetView topLeftCell="E1" workbookViewId="0">
      <selection activeCell="R14" sqref="R14"/>
    </sheetView>
  </sheetViews>
  <sheetFormatPr defaultRowHeight="15"/>
  <cols>
    <col min="1" max="1" width="25.140625" customWidth="1"/>
    <col min="2" max="12" width="8.7109375" customWidth="1"/>
    <col min="13" max="14" width="9.140625" customWidth="1"/>
    <col min="17" max="17" width="9.140625" style="77"/>
  </cols>
  <sheetData>
    <row r="1" spans="1:38" ht="15.75">
      <c r="A1" s="181" t="s">
        <v>81</v>
      </c>
      <c r="B1" s="181"/>
      <c r="C1" s="181"/>
      <c r="D1" s="181"/>
      <c r="E1" s="181"/>
      <c r="F1" s="181"/>
      <c r="G1" s="181"/>
      <c r="H1" s="181"/>
      <c r="I1" s="181"/>
      <c r="J1" s="181"/>
      <c r="K1" s="181"/>
      <c r="L1" s="181"/>
    </row>
    <row r="2" spans="1:38" ht="114" customHeight="1">
      <c r="A2" s="31" t="s">
        <v>70</v>
      </c>
      <c r="B2" s="73" t="s">
        <v>78</v>
      </c>
      <c r="C2" s="73" t="s">
        <v>79</v>
      </c>
      <c r="D2" s="73" t="s">
        <v>107</v>
      </c>
      <c r="E2" s="32" t="s">
        <v>193</v>
      </c>
      <c r="F2" s="73" t="s">
        <v>77</v>
      </c>
      <c r="G2" s="73" t="s">
        <v>82</v>
      </c>
      <c r="H2" s="73" t="s">
        <v>83</v>
      </c>
      <c r="I2" s="73" t="s">
        <v>84</v>
      </c>
      <c r="J2" s="73" t="s">
        <v>85</v>
      </c>
      <c r="K2" s="73" t="s">
        <v>87</v>
      </c>
      <c r="L2" s="73" t="s">
        <v>136</v>
      </c>
      <c r="M2" s="10" t="s">
        <v>102</v>
      </c>
      <c r="N2" s="11" t="s">
        <v>194</v>
      </c>
      <c r="O2" s="10" t="s">
        <v>141</v>
      </c>
      <c r="P2" s="76" t="s">
        <v>139</v>
      </c>
      <c r="Q2" s="10" t="s">
        <v>142</v>
      </c>
      <c r="R2" s="76" t="s">
        <v>143</v>
      </c>
      <c r="S2" s="76" t="s">
        <v>144</v>
      </c>
      <c r="T2" s="76" t="s">
        <v>145</v>
      </c>
      <c r="U2" s="76" t="s">
        <v>140</v>
      </c>
      <c r="V2" s="76" t="s">
        <v>146</v>
      </c>
      <c r="W2" s="76" t="s">
        <v>147</v>
      </c>
      <c r="X2" s="76" t="s">
        <v>148</v>
      </c>
      <c r="Y2" s="76" t="s">
        <v>149</v>
      </c>
      <c r="Z2" s="76" t="s">
        <v>150</v>
      </c>
      <c r="AA2" s="76" t="s">
        <v>151</v>
      </c>
      <c r="AB2" s="76" t="s">
        <v>152</v>
      </c>
      <c r="AC2" s="76" t="s">
        <v>153</v>
      </c>
      <c r="AD2" s="76" t="s">
        <v>154</v>
      </c>
      <c r="AE2" s="76" t="s">
        <v>155</v>
      </c>
      <c r="AF2" s="76" t="s">
        <v>156</v>
      </c>
      <c r="AG2" s="76" t="s">
        <v>157</v>
      </c>
      <c r="AH2" s="76" t="s">
        <v>162</v>
      </c>
      <c r="AI2" s="76" t="s">
        <v>158</v>
      </c>
      <c r="AJ2" s="76" t="s">
        <v>159</v>
      </c>
      <c r="AK2" s="76" t="s">
        <v>160</v>
      </c>
      <c r="AL2" s="76" t="s">
        <v>161</v>
      </c>
    </row>
    <row r="3" spans="1:38" s="7" customFormat="1" ht="31.5">
      <c r="A3" s="33" t="s">
        <v>101</v>
      </c>
      <c r="B3" s="33">
        <v>1</v>
      </c>
      <c r="C3" s="33">
        <v>2</v>
      </c>
      <c r="D3" s="33">
        <v>1</v>
      </c>
      <c r="E3" s="35">
        <v>1</v>
      </c>
      <c r="F3" s="33">
        <v>2</v>
      </c>
      <c r="G3" s="36">
        <v>2</v>
      </c>
      <c r="H3" s="33">
        <v>2</v>
      </c>
      <c r="I3" s="35">
        <v>2</v>
      </c>
      <c r="J3" s="35">
        <v>2</v>
      </c>
      <c r="K3" s="35">
        <v>1</v>
      </c>
      <c r="L3" s="33">
        <v>1</v>
      </c>
      <c r="M3" s="9"/>
      <c r="N3" s="9"/>
      <c r="O3" s="8"/>
      <c r="P3" s="8"/>
      <c r="Q3" s="80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</row>
    <row r="4" spans="1:38" ht="15.75">
      <c r="A4" s="43" t="s">
        <v>56</v>
      </c>
      <c r="B4" s="39"/>
      <c r="C4" s="39">
        <v>0.01</v>
      </c>
      <c r="D4" s="38"/>
      <c r="E4" s="38"/>
      <c r="F4" s="39">
        <v>0.01</v>
      </c>
      <c r="G4" s="40">
        <v>0.01</v>
      </c>
      <c r="H4" s="39">
        <v>6.0000000000000001E-3</v>
      </c>
      <c r="I4" s="39">
        <v>0.01</v>
      </c>
      <c r="J4" s="39"/>
      <c r="K4" s="39">
        <v>5.0000000000000001E-3</v>
      </c>
      <c r="L4" s="39">
        <v>5.0000000000000001E-3</v>
      </c>
      <c r="M4" s="1">
        <f>SUM(B4:L4)</f>
        <v>5.5999999999999994E-2</v>
      </c>
      <c r="N4" s="1">
        <f>M4*16</f>
        <v>0.89599999999999991</v>
      </c>
      <c r="O4" s="1">
        <f t="shared" ref="O4:O6" si="0">N4*225</f>
        <v>201.59999999999997</v>
      </c>
      <c r="P4" s="1">
        <f t="shared" ref="P4:P6" si="1">N4*315</f>
        <v>282.23999999999995</v>
      </c>
      <c r="Q4" s="81">
        <f t="shared" ref="Q4:Q6" si="2">N4*247</f>
        <v>221.31199999999998</v>
      </c>
      <c r="R4" s="1">
        <f t="shared" ref="R4:R6" si="3">N4*205</f>
        <v>183.67999999999998</v>
      </c>
      <c r="S4" s="1">
        <f t="shared" ref="S4:S6" si="4">N4*12</f>
        <v>10.751999999999999</v>
      </c>
      <c r="T4" s="1">
        <f t="shared" ref="T4:T6" si="5">N4*272</f>
        <v>243.71199999999999</v>
      </c>
      <c r="U4" s="1">
        <f t="shared" ref="U4:U6" si="6">N4*11</f>
        <v>9.8559999999999981</v>
      </c>
      <c r="V4" s="1">
        <f t="shared" ref="V4:V6" si="7">N4*23</f>
        <v>20.607999999999997</v>
      </c>
      <c r="W4" s="1">
        <f t="shared" ref="W4:W6" si="8">N4*55</f>
        <v>49.279999999999994</v>
      </c>
      <c r="X4" s="1">
        <f t="shared" ref="X4:X6" si="9">N4*32</f>
        <v>28.671999999999997</v>
      </c>
      <c r="Y4" s="1">
        <f t="shared" ref="Y4:Y6" si="10">N4*4</f>
        <v>3.5839999999999996</v>
      </c>
      <c r="Z4" s="1">
        <f t="shared" ref="Z4:Z6" si="11">N4*12</f>
        <v>10.751999999999999</v>
      </c>
      <c r="AA4" s="1">
        <f t="shared" ref="AA4:AA6" si="12">N4*16</f>
        <v>14.335999999999999</v>
      </c>
      <c r="AB4" s="1">
        <f t="shared" ref="AB4:AB6" si="13">N4*17</f>
        <v>15.231999999999999</v>
      </c>
      <c r="AC4" s="1">
        <f t="shared" ref="AC4:AC6" si="14">N4*7</f>
        <v>6.2719999999999994</v>
      </c>
      <c r="AD4" s="1">
        <f t="shared" ref="AD4:AD6" si="15">N4*3</f>
        <v>2.6879999999999997</v>
      </c>
      <c r="AE4" s="1">
        <f t="shared" ref="AE4:AE6" si="16">N4*42</f>
        <v>37.631999999999998</v>
      </c>
      <c r="AF4" s="1">
        <f t="shared" ref="AF4:AF6" si="17">N4*9</f>
        <v>8.0640000000000001</v>
      </c>
      <c r="AG4" s="1">
        <f t="shared" ref="AG4:AG6" si="18">N4*57</f>
        <v>51.071999999999996</v>
      </c>
      <c r="AH4" s="1">
        <f t="shared" ref="AH4:AH6" si="19">N4*26</f>
        <v>23.295999999999999</v>
      </c>
      <c r="AI4" s="1">
        <f t="shared" ref="AI4:AI6" si="20">N4*12</f>
        <v>10.751999999999999</v>
      </c>
      <c r="AJ4" s="1">
        <f t="shared" ref="AJ4:AJ6" si="21">N4*18</f>
        <v>16.128</v>
      </c>
      <c r="AK4" s="1">
        <f t="shared" ref="AK4:AK6" si="22">N4*15</f>
        <v>13.439999999999998</v>
      </c>
      <c r="AL4" s="1">
        <f t="shared" ref="AL4:AL6" si="23">N4*9</f>
        <v>8.0640000000000001</v>
      </c>
    </row>
    <row r="5" spans="1:38" ht="15.75">
      <c r="A5" s="43" t="s">
        <v>63</v>
      </c>
      <c r="B5" s="39">
        <v>1.4999999999999999E-2</v>
      </c>
      <c r="C5" s="39"/>
      <c r="D5" s="38">
        <v>0.1</v>
      </c>
      <c r="E5" s="38"/>
      <c r="F5" s="39"/>
      <c r="G5" s="40"/>
      <c r="H5" s="39">
        <v>2.1999999999999999E-2</v>
      </c>
      <c r="I5" s="39">
        <v>4.5999999999999999E-2</v>
      </c>
      <c r="J5" s="39">
        <v>0.2</v>
      </c>
      <c r="K5" s="39"/>
      <c r="L5" s="39">
        <v>0.1</v>
      </c>
      <c r="M5" s="1">
        <f>SUM(B5:L5)</f>
        <v>0.48299999999999998</v>
      </c>
      <c r="N5" s="1">
        <f t="shared" ref="N5:N6" si="24">M5*16</f>
        <v>7.7279999999999998</v>
      </c>
      <c r="O5" s="1">
        <f t="shared" si="0"/>
        <v>1738.8</v>
      </c>
      <c r="P5" s="1">
        <f t="shared" si="1"/>
        <v>2434.3199999999997</v>
      </c>
      <c r="Q5" s="81">
        <f t="shared" si="2"/>
        <v>1908.816</v>
      </c>
      <c r="R5" s="1">
        <f t="shared" si="3"/>
        <v>1584.24</v>
      </c>
      <c r="S5" s="1">
        <f t="shared" si="4"/>
        <v>92.73599999999999</v>
      </c>
      <c r="T5" s="1">
        <f t="shared" si="5"/>
        <v>2102.0160000000001</v>
      </c>
      <c r="U5" s="1">
        <f t="shared" si="6"/>
        <v>85.007999999999996</v>
      </c>
      <c r="V5" s="1">
        <f t="shared" si="7"/>
        <v>177.744</v>
      </c>
      <c r="W5" s="1">
        <f t="shared" si="8"/>
        <v>425.03999999999996</v>
      </c>
      <c r="X5" s="1">
        <f t="shared" si="9"/>
        <v>247.29599999999999</v>
      </c>
      <c r="Y5" s="1">
        <f t="shared" si="10"/>
        <v>30.911999999999999</v>
      </c>
      <c r="Z5" s="1">
        <f t="shared" si="11"/>
        <v>92.73599999999999</v>
      </c>
      <c r="AA5" s="1">
        <f t="shared" si="12"/>
        <v>123.648</v>
      </c>
      <c r="AB5" s="1">
        <f t="shared" si="13"/>
        <v>131.376</v>
      </c>
      <c r="AC5" s="1">
        <f t="shared" si="14"/>
        <v>54.095999999999997</v>
      </c>
      <c r="AD5" s="1">
        <f t="shared" si="15"/>
        <v>23.183999999999997</v>
      </c>
      <c r="AE5" s="1">
        <f t="shared" si="16"/>
        <v>324.57599999999996</v>
      </c>
      <c r="AF5" s="1">
        <f t="shared" si="17"/>
        <v>69.551999999999992</v>
      </c>
      <c r="AG5" s="1">
        <f t="shared" si="18"/>
        <v>440.49599999999998</v>
      </c>
      <c r="AH5" s="1">
        <f t="shared" si="19"/>
        <v>200.928</v>
      </c>
      <c r="AI5" s="1">
        <f t="shared" si="20"/>
        <v>92.73599999999999</v>
      </c>
      <c r="AJ5" s="1">
        <f t="shared" si="21"/>
        <v>139.10399999999998</v>
      </c>
      <c r="AK5" s="1">
        <f t="shared" si="22"/>
        <v>115.92</v>
      </c>
      <c r="AL5" s="1">
        <f t="shared" si="23"/>
        <v>69.551999999999992</v>
      </c>
    </row>
    <row r="6" spans="1:38" ht="15.75">
      <c r="A6" s="45" t="s">
        <v>193</v>
      </c>
      <c r="B6" s="31"/>
      <c r="C6" s="31"/>
      <c r="D6" s="31"/>
      <c r="E6" s="31">
        <v>2.0899999999999998E-2</v>
      </c>
      <c r="F6" s="31"/>
      <c r="G6" s="38"/>
      <c r="H6" s="31"/>
      <c r="I6" s="31"/>
      <c r="J6" s="31"/>
      <c r="K6" s="31"/>
      <c r="L6" s="31"/>
      <c r="M6" s="1">
        <f>SUM(B6:L6)</f>
        <v>2.0899999999999998E-2</v>
      </c>
      <c r="N6" s="1">
        <f t="shared" si="24"/>
        <v>0.33439999999999998</v>
      </c>
      <c r="O6" s="1">
        <f t="shared" si="0"/>
        <v>75.239999999999995</v>
      </c>
      <c r="P6" s="1">
        <f t="shared" si="1"/>
        <v>105.336</v>
      </c>
      <c r="Q6" s="81">
        <f t="shared" si="2"/>
        <v>82.596799999999988</v>
      </c>
      <c r="R6" s="1">
        <f t="shared" si="3"/>
        <v>68.551999999999992</v>
      </c>
      <c r="S6" s="1">
        <f t="shared" si="4"/>
        <v>4.0127999999999995</v>
      </c>
      <c r="T6" s="1">
        <f t="shared" si="5"/>
        <v>90.956799999999987</v>
      </c>
      <c r="U6" s="1">
        <f t="shared" si="6"/>
        <v>3.6783999999999999</v>
      </c>
      <c r="V6" s="1">
        <f t="shared" si="7"/>
        <v>7.6911999999999994</v>
      </c>
      <c r="W6" s="1">
        <f t="shared" si="8"/>
        <v>18.391999999999999</v>
      </c>
      <c r="X6" s="1">
        <f t="shared" si="9"/>
        <v>10.700799999999999</v>
      </c>
      <c r="Y6" s="1">
        <f t="shared" si="10"/>
        <v>1.3375999999999999</v>
      </c>
      <c r="Z6" s="1">
        <f t="shared" si="11"/>
        <v>4.0127999999999995</v>
      </c>
      <c r="AA6" s="1">
        <f t="shared" si="12"/>
        <v>5.3503999999999996</v>
      </c>
      <c r="AB6" s="1">
        <f t="shared" si="13"/>
        <v>5.6847999999999992</v>
      </c>
      <c r="AC6" s="1">
        <f t="shared" si="14"/>
        <v>2.3407999999999998</v>
      </c>
      <c r="AD6" s="1">
        <f t="shared" si="15"/>
        <v>1.0031999999999999</v>
      </c>
      <c r="AE6" s="1">
        <f t="shared" si="16"/>
        <v>14.044799999999999</v>
      </c>
      <c r="AF6" s="1">
        <f t="shared" si="17"/>
        <v>3.0095999999999998</v>
      </c>
      <c r="AG6" s="1">
        <f t="shared" si="18"/>
        <v>19.060799999999997</v>
      </c>
      <c r="AH6" s="1">
        <f t="shared" si="19"/>
        <v>8.6943999999999999</v>
      </c>
      <c r="AI6" s="1">
        <f t="shared" si="20"/>
        <v>4.0127999999999995</v>
      </c>
      <c r="AJ6" s="1">
        <f t="shared" si="21"/>
        <v>6.0191999999999997</v>
      </c>
      <c r="AK6" s="1">
        <f t="shared" si="22"/>
        <v>5.016</v>
      </c>
      <c r="AL6" s="1">
        <f t="shared" si="23"/>
        <v>3.0095999999999998</v>
      </c>
    </row>
    <row r="7" spans="1:38" ht="15.75">
      <c r="A7" s="30"/>
      <c r="B7" s="30"/>
      <c r="C7" s="30"/>
      <c r="D7" s="30"/>
      <c r="E7" s="30"/>
      <c r="F7" s="30"/>
      <c r="G7" s="30"/>
      <c r="H7" s="30"/>
      <c r="I7" s="30"/>
      <c r="J7" s="30"/>
      <c r="K7" s="30"/>
      <c r="L7" s="30"/>
    </row>
    <row r="8" spans="1:38" ht="15.75">
      <c r="A8" s="30"/>
      <c r="B8" s="30"/>
      <c r="C8" s="30"/>
      <c r="D8" s="30"/>
      <c r="E8" s="30"/>
      <c r="F8" s="30"/>
      <c r="G8" s="30"/>
      <c r="H8" s="30"/>
      <c r="I8" s="30"/>
      <c r="J8" s="30"/>
      <c r="K8" s="30"/>
      <c r="L8" s="30"/>
    </row>
  </sheetData>
  <mergeCells count="1">
    <mergeCell ref="A1:L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калькуляция блюда</vt:lpstr>
      <vt:lpstr>меню</vt:lpstr>
      <vt:lpstr>потребность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2022-09-14T07:36:35Z</dcterms:modified>
</cp:coreProperties>
</file>